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Tesoreria\Desktop\TRABAJO EN CASA\INGRESOS\Informes Planeaciòn\"/>
    </mc:Choice>
  </mc:AlternateContent>
  <bookViews>
    <workbookView xWindow="0" yWindow="0" windowWidth="28800" windowHeight="12330" tabRatio="647" firstSheet="4" activeTab="6"/>
  </bookViews>
  <sheets>
    <sheet name="Datos Generales" sheetId="38" r:id="rId1"/>
    <sheet name="Anexo 1 Matriz Inf Gestión-GD" sheetId="34" r:id="rId2"/>
    <sheet name="Hoja1" sheetId="41" state="hidden" r:id="rId3"/>
    <sheet name="Anexo2 Protocolo Inf Gestión GD" sheetId="47" r:id="rId4"/>
    <sheet name="Anexo 5.1 INGRESOS (2)" sheetId="49" r:id="rId5"/>
    <sheet name="PROTOCOLO INGRESOS (2)" sheetId="50" r:id="rId6"/>
    <sheet name="Anexo 5.2. informe Gastos" sheetId="37" r:id="rId7"/>
    <sheet name="Anexo 5.2.-A Gastos" sheetId="53" r:id="rId8"/>
    <sheet name="Protocolo Gastos" sheetId="46" r:id="rId9"/>
    <sheet name="Anexo 3 Matriz IMG" sheetId="19" r:id="rId10"/>
    <sheet name="1POMCAS" sheetId="1" r:id="rId11"/>
    <sheet name="2PORH" sheetId="2" r:id="rId12"/>
    <sheet name="3PSMV" sheetId="3" r:id="rId13"/>
    <sheet name="4UsoAguas" sheetId="4" r:id="rId14"/>
    <sheet name="5PUEAA" sheetId="5" r:id="rId15"/>
    <sheet name="6POMCASejec" sheetId="6" r:id="rId16"/>
    <sheet name="7Clima" sheetId="8" r:id="rId17"/>
    <sheet name="8Suelo" sheetId="9" r:id="rId18"/>
    <sheet name="9RUNAP" sheetId="10" r:id="rId19"/>
    <sheet name="10Paramos" sheetId="11" r:id="rId20"/>
    <sheet name="11Forest" sheetId="12" r:id="rId21"/>
    <sheet name="12PlanesAP" sheetId="13" r:id="rId22"/>
    <sheet name="13Amenaz" sheetId="14" r:id="rId23"/>
    <sheet name="14Invasor" sheetId="15" r:id="rId24"/>
    <sheet name="15Restaura" sheetId="16" r:id="rId25"/>
    <sheet name="16MIZC" sheetId="17" r:id="rId26"/>
    <sheet name="17PGIRS" sheetId="18" r:id="rId27"/>
    <sheet name="18Sector" sheetId="20" r:id="rId28"/>
    <sheet name="19GAU" sheetId="21" r:id="rId29"/>
    <sheet name="20Negoc" sheetId="22" r:id="rId30"/>
    <sheet name="21TiempoT" sheetId="23" r:id="rId31"/>
    <sheet name="22Autor" sheetId="24" r:id="rId32"/>
    <sheet name="23Sanc" sheetId="25" r:id="rId33"/>
    <sheet name="24POT" sheetId="26" r:id="rId34"/>
    <sheet name="25Redes" sheetId="27" r:id="rId35"/>
    <sheet name="26SIAC" sheetId="28" r:id="rId36"/>
    <sheet name="27Educa" sheetId="29" r:id="rId37"/>
    <sheet name="Observa" sheetId="32" r:id="rId38"/>
    <sheet name="Formulas" sheetId="33" r:id="rId39"/>
  </sheets>
  <externalReferences>
    <externalReference r:id="rId40"/>
    <externalReference r:id="rId41"/>
    <externalReference r:id="rId42"/>
  </externalReferences>
  <definedNames>
    <definedName name="_xlnm._FilterDatabase" localSheetId="12" hidden="1">'3PSMV'!$E$6:$E$75</definedName>
    <definedName name="_xlnm._FilterDatabase" localSheetId="4" hidden="1">'Anexo 5.1 INGRESOS (2)'!$A$6:$Y$504</definedName>
    <definedName name="_Toc467769469" localSheetId="11">'2PORH'!#REF!</definedName>
    <definedName name="_Toc467769470" localSheetId="12">'3PSMV'!#REF!</definedName>
    <definedName name="_Toc467769471" localSheetId="13">'4UsoAguas'!#REF!</definedName>
    <definedName name="_Toc467769472" localSheetId="14">'5PUEAA'!#REF!</definedName>
    <definedName name="_Toc467769473" localSheetId="15">'6POMCASejec'!#REF!</definedName>
    <definedName name="_Toc467769474" localSheetId="16">'7Clima'!#REF!</definedName>
    <definedName name="_Toc467769475" localSheetId="17">'8Suelo'!#REF!</definedName>
    <definedName name="_Toc467769476" localSheetId="18">'9RUNAP'!$B$6</definedName>
    <definedName name="_Toc467769477" localSheetId="19">'10Paramos'!#REF!</definedName>
    <definedName name="_Toc467769478" localSheetId="20">'11Forest'!#REF!</definedName>
    <definedName name="_Toc467769479" localSheetId="21">'12PlanesAP'!#REF!</definedName>
    <definedName name="_Toc467769480" localSheetId="22">'13Amenaz'!#REF!</definedName>
    <definedName name="_Toc467769481" localSheetId="23">'14Invasor'!#REF!</definedName>
    <definedName name="_Toc467769482" localSheetId="24">'15Restaura'!#REF!</definedName>
    <definedName name="_Toc467769483" localSheetId="25">'16MIZC'!#REF!</definedName>
    <definedName name="_Toc467769484" localSheetId="26">'17PGIRS'!#REF!</definedName>
    <definedName name="_Toc467769485" localSheetId="27">'18Sector'!#REF!</definedName>
    <definedName name="_Toc467769486" localSheetId="28">'19GAU'!#REF!</definedName>
    <definedName name="_Toc467769487" localSheetId="29">'20Negoc'!#REF!</definedName>
    <definedName name="_Toc467769488" localSheetId="30">'21TiempoT'!#REF!</definedName>
    <definedName name="_Toc467769489" localSheetId="31">'22Autor'!#REF!</definedName>
    <definedName name="_Toc467769490" localSheetId="32">'23Sanc'!#REF!</definedName>
    <definedName name="_Toc467769491" localSheetId="33">'24POT'!#REF!</definedName>
    <definedName name="_Toc467769492" localSheetId="34">'25Redes'!#REF!</definedName>
    <definedName name="_Toc467769493" localSheetId="35">'26SIAC'!#REF!</definedName>
    <definedName name="_Toc467769494" localSheetId="36">'27Educa'!#REF!</definedName>
    <definedName name="_xlnm.Print_Area" localSheetId="1">'Anexo 1 Matriz Inf Gestión-GD'!$A$3:$AL$224</definedName>
    <definedName name="_xlnm.Print_Area" localSheetId="4">'Anexo 5.1 INGRESOS (2)'!#REF!</definedName>
    <definedName name="_xlnm.Print_Area" localSheetId="6">'Anexo 5.2. informe Gastos'!#REF!</definedName>
    <definedName name="_xlnm.Print_Area" localSheetId="7">'Anexo 5.2.-A Gastos'!#REF!</definedName>
    <definedName name="_xlnm.Print_Area" localSheetId="3">'Anexo2 Protocolo Inf Gestión GD'!$A$1:$B$35</definedName>
    <definedName name="Lista_CAR" localSheetId="4">'[1]Datos Generales'!$H$5:$H$37</definedName>
    <definedName name="Lista_CAR" localSheetId="3">'[2]Datos Generales'!$H$5:$H$36</definedName>
    <definedName name="Lista_CAR" localSheetId="8">'[2]Datos Generales'!$H$5:$H$36</definedName>
    <definedName name="Lista_CAR" localSheetId="5">'[3]Datos Generales'!$H$5:$H$37</definedName>
    <definedName name="Lista_CAR">'Datos Generales'!$H$5:$H$37</definedName>
    <definedName name="REPORTE" comment="SI SE REPORTA" localSheetId="4">[1]Formulas!$F$33:$F$34</definedName>
    <definedName name="REPORTE" comment="SI SE REPORTA" localSheetId="3">[2]Formulas!$F$33:$F$34</definedName>
    <definedName name="REPORTE" comment="SI SE REPORTA" localSheetId="8">[2]Formulas!$F$33:$F$34</definedName>
    <definedName name="REPORTE" comment="SI SE REPORTA" localSheetId="5">[3]Formulas!$F$33:$F$34</definedName>
    <definedName name="REPORTE" comment="SI SE REPORTA">Formulas!$F$33:$F$34</definedName>
    <definedName name="SI" comment="OPCION SI O NO" localSheetId="4">[1]Formulas!$D$33:$D$34</definedName>
    <definedName name="SI" comment="OPCION SI O NO" localSheetId="3">[2]Formulas!$D$33:$D$34</definedName>
    <definedName name="SI" comment="OPCION SI O NO" localSheetId="8">[2]Formulas!$D$33:$D$34</definedName>
    <definedName name="SI" comment="OPCION SI O NO" localSheetId="5">[3]Formulas!$D$33:$D$34</definedName>
    <definedName name="SI" comment="OPCION SI O NO">Formulas!$D$33:$D$34</definedName>
    <definedName name="Vigencias">'Datos Generales'!$H$39:$H$46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73" i="53" l="1"/>
  <c r="X172" i="53"/>
  <c r="W172" i="53"/>
  <c r="W171" i="53" s="1"/>
  <c r="V172" i="53"/>
  <c r="V171" i="53" s="1"/>
  <c r="V170" i="53" s="1"/>
  <c r="U172" i="53"/>
  <c r="U171" i="53" s="1"/>
  <c r="U170" i="53" s="1"/>
  <c r="T172" i="53"/>
  <c r="T171" i="53" s="1"/>
  <c r="T170" i="53" s="1"/>
  <c r="S172" i="53"/>
  <c r="S171" i="53" s="1"/>
  <c r="S170" i="53" s="1"/>
  <c r="R172" i="53"/>
  <c r="R171" i="53" s="1"/>
  <c r="R170" i="53" s="1"/>
  <c r="Q172" i="53"/>
  <c r="Q171" i="53" s="1"/>
  <c r="Q170" i="53" s="1"/>
  <c r="P172" i="53"/>
  <c r="AB172" i="53" s="1"/>
  <c r="O172" i="53"/>
  <c r="O171" i="53" s="1"/>
  <c r="O170" i="53" s="1"/>
  <c r="N172" i="53"/>
  <c r="M172" i="53"/>
  <c r="M171" i="53" s="1"/>
  <c r="M170" i="53" s="1"/>
  <c r="L172" i="53"/>
  <c r="K172" i="53"/>
  <c r="J172" i="53"/>
  <c r="I172" i="53"/>
  <c r="X171" i="53"/>
  <c r="N171" i="53"/>
  <c r="N170" i="53" s="1"/>
  <c r="L171" i="53"/>
  <c r="L170" i="53" s="1"/>
  <c r="X170" i="53"/>
  <c r="W170" i="53"/>
  <c r="AB169" i="53"/>
  <c r="AA169" i="53"/>
  <c r="Z169" i="53"/>
  <c r="Y169" i="53"/>
  <c r="X168" i="53"/>
  <c r="X167" i="53" s="1"/>
  <c r="X166" i="53" s="1"/>
  <c r="W168" i="53"/>
  <c r="W167" i="53" s="1"/>
  <c r="W166" i="53" s="1"/>
  <c r="V168" i="53"/>
  <c r="V167" i="53" s="1"/>
  <c r="V166" i="53" s="1"/>
  <c r="U168" i="53"/>
  <c r="T168" i="53"/>
  <c r="T167" i="53" s="1"/>
  <c r="T166" i="53" s="1"/>
  <c r="S168" i="53"/>
  <c r="S167" i="53" s="1"/>
  <c r="S166" i="53" s="1"/>
  <c r="R168" i="53"/>
  <c r="Q168" i="53"/>
  <c r="Q167" i="53" s="1"/>
  <c r="Q166" i="53" s="1"/>
  <c r="P168" i="53"/>
  <c r="O168" i="53"/>
  <c r="O167" i="53" s="1"/>
  <c r="N168" i="53"/>
  <c r="N167" i="53" s="1"/>
  <c r="N166" i="53" s="1"/>
  <c r="M168" i="53"/>
  <c r="M167" i="53" s="1"/>
  <c r="M166" i="53" s="1"/>
  <c r="L168" i="53"/>
  <c r="K168" i="53"/>
  <c r="J168" i="53"/>
  <c r="Z168" i="53" s="1"/>
  <c r="I168" i="53"/>
  <c r="I167" i="53" s="1"/>
  <c r="U167" i="53"/>
  <c r="U166" i="53" s="1"/>
  <c r="R167" i="53"/>
  <c r="R166" i="53" s="1"/>
  <c r="P167" i="53"/>
  <c r="P166" i="53"/>
  <c r="O166" i="53"/>
  <c r="AB165" i="53"/>
  <c r="AA165" i="53"/>
  <c r="Z165" i="53"/>
  <c r="Y165" i="53"/>
  <c r="AB164" i="53"/>
  <c r="X164" i="53"/>
  <c r="X163" i="53" s="1"/>
  <c r="X162" i="53" s="1"/>
  <c r="W164" i="53"/>
  <c r="V164" i="53"/>
  <c r="U164" i="53"/>
  <c r="U163" i="53" s="1"/>
  <c r="U162" i="53" s="1"/>
  <c r="T164" i="53"/>
  <c r="S164" i="53"/>
  <c r="S163" i="53" s="1"/>
  <c r="S162" i="53" s="1"/>
  <c r="R164" i="53"/>
  <c r="R163" i="53" s="1"/>
  <c r="R162" i="53" s="1"/>
  <c r="Q164" i="53"/>
  <c r="Q163" i="53" s="1"/>
  <c r="Q162" i="53" s="1"/>
  <c r="P164" i="53"/>
  <c r="P163" i="53" s="1"/>
  <c r="P162" i="53" s="1"/>
  <c r="O164" i="53"/>
  <c r="O163" i="53" s="1"/>
  <c r="O162" i="53" s="1"/>
  <c r="N164" i="53"/>
  <c r="N163" i="53" s="1"/>
  <c r="N162" i="53" s="1"/>
  <c r="M164" i="53"/>
  <c r="M163" i="53" s="1"/>
  <c r="M162" i="53" s="1"/>
  <c r="L164" i="53"/>
  <c r="L163" i="53" s="1"/>
  <c r="K164" i="53"/>
  <c r="J164" i="53"/>
  <c r="I164" i="53"/>
  <c r="W163" i="53"/>
  <c r="W162" i="53" s="1"/>
  <c r="V163" i="53"/>
  <c r="V162" i="53" s="1"/>
  <c r="T163" i="53"/>
  <c r="K163" i="53"/>
  <c r="J163" i="53"/>
  <c r="T162" i="53"/>
  <c r="AB161" i="53"/>
  <c r="AA161" i="53"/>
  <c r="Z161" i="53"/>
  <c r="Y161" i="53"/>
  <c r="X160" i="53"/>
  <c r="W160" i="53"/>
  <c r="W159" i="53" s="1"/>
  <c r="V160" i="53"/>
  <c r="V159" i="53" s="1"/>
  <c r="V158" i="53" s="1"/>
  <c r="U160" i="53"/>
  <c r="U159" i="53" s="1"/>
  <c r="U158" i="53" s="1"/>
  <c r="T160" i="53"/>
  <c r="T159" i="53" s="1"/>
  <c r="T158" i="53" s="1"/>
  <c r="S160" i="53"/>
  <c r="S159" i="53" s="1"/>
  <c r="S158" i="53" s="1"/>
  <c r="R160" i="53"/>
  <c r="R159" i="53" s="1"/>
  <c r="R158" i="53" s="1"/>
  <c r="Q160" i="53"/>
  <c r="P160" i="53"/>
  <c r="O160" i="53"/>
  <c r="N160" i="53"/>
  <c r="M160" i="53"/>
  <c r="M159" i="53" s="1"/>
  <c r="M158" i="53" s="1"/>
  <c r="L160" i="53"/>
  <c r="K160" i="53"/>
  <c r="J160" i="53"/>
  <c r="I160" i="53"/>
  <c r="X159" i="53"/>
  <c r="X158" i="53" s="1"/>
  <c r="Q159" i="53"/>
  <c r="Q158" i="53" s="1"/>
  <c r="P159" i="53"/>
  <c r="P158" i="53" s="1"/>
  <c r="O159" i="53"/>
  <c r="O158" i="53" s="1"/>
  <c r="N159" i="53"/>
  <c r="N158" i="53" s="1"/>
  <c r="L159" i="53"/>
  <c r="W158" i="53"/>
  <c r="L158" i="53"/>
  <c r="AB157" i="53"/>
  <c r="AA157" i="53"/>
  <c r="Z157" i="53"/>
  <c r="Y157" i="53"/>
  <c r="X156" i="53"/>
  <c r="X155" i="53" s="1"/>
  <c r="X154" i="53" s="1"/>
  <c r="W156" i="53"/>
  <c r="W155" i="53" s="1"/>
  <c r="W154" i="53" s="1"/>
  <c r="V156" i="53"/>
  <c r="V155" i="53" s="1"/>
  <c r="V154" i="53" s="1"/>
  <c r="U156" i="53"/>
  <c r="T156" i="53"/>
  <c r="S156" i="53"/>
  <c r="R156" i="53"/>
  <c r="Q156" i="53"/>
  <c r="Q155" i="53" s="1"/>
  <c r="Q154" i="53" s="1"/>
  <c r="P156" i="53"/>
  <c r="O156" i="53"/>
  <c r="O155" i="53" s="1"/>
  <c r="N156" i="53"/>
  <c r="N155" i="53" s="1"/>
  <c r="N154" i="53" s="1"/>
  <c r="M156" i="53"/>
  <c r="M155" i="53" s="1"/>
  <c r="M154" i="53" s="1"/>
  <c r="L156" i="53"/>
  <c r="K156" i="53"/>
  <c r="J156" i="53"/>
  <c r="Z156" i="53" s="1"/>
  <c r="I156" i="53"/>
  <c r="U155" i="53"/>
  <c r="U154" i="53" s="1"/>
  <c r="T155" i="53"/>
  <c r="T154" i="53" s="1"/>
  <c r="S155" i="53"/>
  <c r="S154" i="53" s="1"/>
  <c r="R155" i="53"/>
  <c r="R154" i="53" s="1"/>
  <c r="P155" i="53"/>
  <c r="I155" i="53"/>
  <c r="P154" i="53"/>
  <c r="O154" i="53"/>
  <c r="AB153" i="53"/>
  <c r="AA153" i="53"/>
  <c r="Z153" i="53"/>
  <c r="Y153" i="53"/>
  <c r="X152" i="53"/>
  <c r="W152" i="53"/>
  <c r="V152" i="53"/>
  <c r="U152" i="53"/>
  <c r="U151" i="53" s="1"/>
  <c r="U150" i="53" s="1"/>
  <c r="T152" i="53"/>
  <c r="S152" i="53"/>
  <c r="S151" i="53" s="1"/>
  <c r="S150" i="53" s="1"/>
  <c r="R152" i="53"/>
  <c r="R151" i="53" s="1"/>
  <c r="R150" i="53" s="1"/>
  <c r="Q152" i="53"/>
  <c r="Q151" i="53" s="1"/>
  <c r="Q150" i="53" s="1"/>
  <c r="P152" i="53"/>
  <c r="O152" i="53"/>
  <c r="O151" i="53" s="1"/>
  <c r="O150" i="53" s="1"/>
  <c r="N152" i="53"/>
  <c r="N151" i="53" s="1"/>
  <c r="N150" i="53" s="1"/>
  <c r="M152" i="53"/>
  <c r="L152" i="53"/>
  <c r="K152" i="53"/>
  <c r="AA152" i="53" s="1"/>
  <c r="J152" i="53"/>
  <c r="I152" i="53"/>
  <c r="X151" i="53"/>
  <c r="X150" i="53" s="1"/>
  <c r="W151" i="53"/>
  <c r="W150" i="53" s="1"/>
  <c r="V151" i="53"/>
  <c r="V150" i="53" s="1"/>
  <c r="T151" i="53"/>
  <c r="T150" i="53" s="1"/>
  <c r="M151" i="53"/>
  <c r="M150" i="53" s="1"/>
  <c r="L151" i="53"/>
  <c r="K151" i="53"/>
  <c r="J151" i="53"/>
  <c r="AB149" i="53"/>
  <c r="AA149" i="53"/>
  <c r="Z149" i="53"/>
  <c r="Y149" i="53"/>
  <c r="X148" i="53"/>
  <c r="W148" i="53"/>
  <c r="W147" i="53" s="1"/>
  <c r="W146" i="53" s="1"/>
  <c r="W4" i="53" s="1"/>
  <c r="V148" i="53"/>
  <c r="V147" i="53" s="1"/>
  <c r="V146" i="53" s="1"/>
  <c r="V4" i="53" s="1"/>
  <c r="U148" i="53"/>
  <c r="U147" i="53" s="1"/>
  <c r="U146" i="53" s="1"/>
  <c r="U4" i="53" s="1"/>
  <c r="T148" i="53"/>
  <c r="T147" i="53" s="1"/>
  <c r="T146" i="53" s="1"/>
  <c r="S148" i="53"/>
  <c r="S147" i="53" s="1"/>
  <c r="S146" i="53" s="1"/>
  <c r="R148" i="53"/>
  <c r="R147" i="53" s="1"/>
  <c r="R146" i="53" s="1"/>
  <c r="Q148" i="53"/>
  <c r="P148" i="53"/>
  <c r="O148" i="53"/>
  <c r="N148" i="53"/>
  <c r="N147" i="53" s="1"/>
  <c r="N146" i="53" s="1"/>
  <c r="M148" i="53"/>
  <c r="M147" i="53" s="1"/>
  <c r="M146" i="53" s="1"/>
  <c r="L148" i="53"/>
  <c r="L147" i="53" s="1"/>
  <c r="K148" i="53"/>
  <c r="J148" i="53"/>
  <c r="I148" i="53"/>
  <c r="Y148" i="53" s="1"/>
  <c r="X147" i="53"/>
  <c r="X146" i="53" s="1"/>
  <c r="X4" i="53" s="1"/>
  <c r="Q147" i="53"/>
  <c r="Q146" i="53" s="1"/>
  <c r="P147" i="53"/>
  <c r="P146" i="53" s="1"/>
  <c r="O147" i="53"/>
  <c r="O146" i="53" s="1"/>
  <c r="AB145" i="53"/>
  <c r="AA145" i="53"/>
  <c r="Z145" i="53"/>
  <c r="Y145" i="53"/>
  <c r="X144" i="53"/>
  <c r="X143" i="53" s="1"/>
  <c r="X142" i="53" s="1"/>
  <c r="W144" i="53"/>
  <c r="W143" i="53" s="1"/>
  <c r="W142" i="53" s="1"/>
  <c r="V144" i="53"/>
  <c r="V143" i="53" s="1"/>
  <c r="V142" i="53" s="1"/>
  <c r="U144" i="53"/>
  <c r="T144" i="53"/>
  <c r="S144" i="53"/>
  <c r="R144" i="53"/>
  <c r="Q144" i="53"/>
  <c r="Q143" i="53" s="1"/>
  <c r="Q142" i="53" s="1"/>
  <c r="P144" i="53"/>
  <c r="P143" i="53" s="1"/>
  <c r="P142" i="53" s="1"/>
  <c r="O144" i="53"/>
  <c r="O143" i="53" s="1"/>
  <c r="O142" i="53" s="1"/>
  <c r="O137" i="53" s="1"/>
  <c r="N144" i="53"/>
  <c r="N143" i="53" s="1"/>
  <c r="N142" i="53" s="1"/>
  <c r="M144" i="53"/>
  <c r="M143" i="53" s="1"/>
  <c r="M142" i="53" s="1"/>
  <c r="L144" i="53"/>
  <c r="K144" i="53"/>
  <c r="J144" i="53"/>
  <c r="I144" i="53"/>
  <c r="U143" i="53"/>
  <c r="U142" i="53" s="1"/>
  <c r="T143" i="53"/>
  <c r="T142" i="53" s="1"/>
  <c r="S143" i="53"/>
  <c r="S142" i="53" s="1"/>
  <c r="R143" i="53"/>
  <c r="R142" i="53" s="1"/>
  <c r="I143" i="53"/>
  <c r="Y143" i="53" s="1"/>
  <c r="AB141" i="53"/>
  <c r="AA141" i="53"/>
  <c r="Z141" i="53"/>
  <c r="Y141" i="53"/>
  <c r="X140" i="53"/>
  <c r="W140" i="53"/>
  <c r="V140" i="53"/>
  <c r="U140" i="53"/>
  <c r="U139" i="53" s="1"/>
  <c r="U138" i="53" s="1"/>
  <c r="T140" i="53"/>
  <c r="T139" i="53" s="1"/>
  <c r="T138" i="53" s="1"/>
  <c r="T137" i="53" s="1"/>
  <c r="S140" i="53"/>
  <c r="S139" i="53" s="1"/>
  <c r="S138" i="53" s="1"/>
  <c r="R140" i="53"/>
  <c r="R139" i="53" s="1"/>
  <c r="R138" i="53" s="1"/>
  <c r="R137" i="53" s="1"/>
  <c r="Q140" i="53"/>
  <c r="Q139" i="53" s="1"/>
  <c r="Q138" i="53" s="1"/>
  <c r="Q137" i="53" s="1"/>
  <c r="P140" i="53"/>
  <c r="P139" i="53" s="1"/>
  <c r="P138" i="53" s="1"/>
  <c r="O140" i="53"/>
  <c r="O139" i="53" s="1"/>
  <c r="O138" i="53" s="1"/>
  <c r="N140" i="53"/>
  <c r="N139" i="53" s="1"/>
  <c r="N138" i="53" s="1"/>
  <c r="M140" i="53"/>
  <c r="L140" i="53"/>
  <c r="AB140" i="53" s="1"/>
  <c r="K140" i="53"/>
  <c r="AA140" i="53" s="1"/>
  <c r="J140" i="53"/>
  <c r="J139" i="53" s="1"/>
  <c r="I140" i="53"/>
  <c r="Y140" i="53" s="1"/>
  <c r="X139" i="53"/>
  <c r="X138" i="53" s="1"/>
  <c r="X137" i="53" s="1"/>
  <c r="W139" i="53"/>
  <c r="W138" i="53" s="1"/>
  <c r="W137" i="53" s="1"/>
  <c r="V139" i="53"/>
  <c r="V138" i="53" s="1"/>
  <c r="V137" i="53" s="1"/>
  <c r="M139" i="53"/>
  <c r="M138" i="53" s="1"/>
  <c r="M137" i="53" s="1"/>
  <c r="L139" i="53"/>
  <c r="K139" i="53"/>
  <c r="AB136" i="53"/>
  <c r="AA136" i="53"/>
  <c r="Z136" i="53"/>
  <c r="Y136" i="53"/>
  <c r="X135" i="53"/>
  <c r="X134" i="53" s="1"/>
  <c r="X133" i="53" s="1"/>
  <c r="W135" i="53"/>
  <c r="W134" i="53" s="1"/>
  <c r="W133" i="53" s="1"/>
  <c r="V135" i="53"/>
  <c r="U135" i="53"/>
  <c r="U134" i="53" s="1"/>
  <c r="U133" i="53" s="1"/>
  <c r="T135" i="53"/>
  <c r="S135" i="53"/>
  <c r="S134" i="53" s="1"/>
  <c r="R135" i="53"/>
  <c r="R134" i="53" s="1"/>
  <c r="R133" i="53" s="1"/>
  <c r="Q135" i="53"/>
  <c r="Q134" i="53" s="1"/>
  <c r="Q133" i="53" s="1"/>
  <c r="P135" i="53"/>
  <c r="P134" i="53" s="1"/>
  <c r="P133" i="53" s="1"/>
  <c r="O135" i="53"/>
  <c r="O134" i="53" s="1"/>
  <c r="O133" i="53" s="1"/>
  <c r="N135" i="53"/>
  <c r="N134" i="53" s="1"/>
  <c r="N133" i="53" s="1"/>
  <c r="M135" i="53"/>
  <c r="L135" i="53"/>
  <c r="K135" i="53"/>
  <c r="J135" i="53"/>
  <c r="I135" i="53"/>
  <c r="Y135" i="53" s="1"/>
  <c r="V134" i="53"/>
  <c r="V133" i="53" s="1"/>
  <c r="T134" i="53"/>
  <c r="T133" i="53" s="1"/>
  <c r="M134" i="53"/>
  <c r="M133" i="53" s="1"/>
  <c r="L134" i="53"/>
  <c r="K134" i="53"/>
  <c r="J134" i="53"/>
  <c r="S133" i="53"/>
  <c r="AB132" i="53"/>
  <c r="AA132" i="53"/>
  <c r="Z132" i="53"/>
  <c r="Y132" i="53"/>
  <c r="X131" i="53"/>
  <c r="W131" i="53"/>
  <c r="W130" i="53" s="1"/>
  <c r="W129" i="53" s="1"/>
  <c r="V131" i="53"/>
  <c r="V130" i="53" s="1"/>
  <c r="V129" i="53" s="1"/>
  <c r="U131" i="53"/>
  <c r="U130" i="53" s="1"/>
  <c r="U129" i="53" s="1"/>
  <c r="T131" i="53"/>
  <c r="T130" i="53" s="1"/>
  <c r="T129" i="53" s="1"/>
  <c r="S131" i="53"/>
  <c r="S130" i="53" s="1"/>
  <c r="S129" i="53" s="1"/>
  <c r="R131" i="53"/>
  <c r="R130" i="53" s="1"/>
  <c r="R129" i="53" s="1"/>
  <c r="Q131" i="53"/>
  <c r="P131" i="53"/>
  <c r="O131" i="53"/>
  <c r="O130" i="53" s="1"/>
  <c r="O129" i="53" s="1"/>
  <c r="N131" i="53"/>
  <c r="M131" i="53"/>
  <c r="L131" i="53"/>
  <c r="K131" i="53"/>
  <c r="AA131" i="53" s="1"/>
  <c r="J131" i="53"/>
  <c r="Z131" i="53" s="1"/>
  <c r="I131" i="53"/>
  <c r="Y131" i="53" s="1"/>
  <c r="X130" i="53"/>
  <c r="X129" i="53" s="1"/>
  <c r="Q130" i="53"/>
  <c r="Q129" i="53" s="1"/>
  <c r="P130" i="53"/>
  <c r="P129" i="53" s="1"/>
  <c r="N130" i="53"/>
  <c r="N129" i="53" s="1"/>
  <c r="M130" i="53"/>
  <c r="L130" i="53"/>
  <c r="M129" i="53"/>
  <c r="L129" i="53"/>
  <c r="AB128" i="53"/>
  <c r="AA128" i="53"/>
  <c r="Z128" i="53"/>
  <c r="Y128" i="53"/>
  <c r="X127" i="53"/>
  <c r="X126" i="53" s="1"/>
  <c r="X125" i="53" s="1"/>
  <c r="W127" i="53"/>
  <c r="W126" i="53" s="1"/>
  <c r="W125" i="53" s="1"/>
  <c r="V127" i="53"/>
  <c r="V126" i="53" s="1"/>
  <c r="V125" i="53" s="1"/>
  <c r="U127" i="53"/>
  <c r="T127" i="53"/>
  <c r="S127" i="53"/>
  <c r="R127" i="53"/>
  <c r="Q127" i="53"/>
  <c r="Q126" i="53" s="1"/>
  <c r="Q125" i="53" s="1"/>
  <c r="P127" i="53"/>
  <c r="P126" i="53" s="1"/>
  <c r="P125" i="53" s="1"/>
  <c r="O127" i="53"/>
  <c r="O126" i="53" s="1"/>
  <c r="O125" i="53" s="1"/>
  <c r="N127" i="53"/>
  <c r="M127" i="53"/>
  <c r="M126" i="53" s="1"/>
  <c r="M125" i="53" s="1"/>
  <c r="L127" i="53"/>
  <c r="K127" i="53"/>
  <c r="J127" i="53"/>
  <c r="I127" i="53"/>
  <c r="U126" i="53"/>
  <c r="U125" i="53" s="1"/>
  <c r="T126" i="53"/>
  <c r="T125" i="53" s="1"/>
  <c r="S126" i="53"/>
  <c r="S125" i="53" s="1"/>
  <c r="R126" i="53"/>
  <c r="R125" i="53" s="1"/>
  <c r="N126" i="53"/>
  <c r="I126" i="53"/>
  <c r="N125" i="53"/>
  <c r="AB124" i="53"/>
  <c r="AA124" i="53"/>
  <c r="Z124" i="53"/>
  <c r="Y124" i="53"/>
  <c r="X123" i="53"/>
  <c r="W123" i="53"/>
  <c r="W122" i="53" s="1"/>
  <c r="W121" i="53" s="1"/>
  <c r="V123" i="53"/>
  <c r="V122" i="53" s="1"/>
  <c r="V121" i="53" s="1"/>
  <c r="U123" i="53"/>
  <c r="U122" i="53" s="1"/>
  <c r="U121" i="53" s="1"/>
  <c r="T123" i="53"/>
  <c r="S123" i="53"/>
  <c r="R123" i="53"/>
  <c r="Q123" i="53"/>
  <c r="Q122" i="53" s="1"/>
  <c r="Q121" i="53" s="1"/>
  <c r="P123" i="53"/>
  <c r="P122" i="53" s="1"/>
  <c r="P121" i="53" s="1"/>
  <c r="O123" i="53"/>
  <c r="O122" i="53" s="1"/>
  <c r="O121" i="53" s="1"/>
  <c r="N123" i="53"/>
  <c r="N122" i="53" s="1"/>
  <c r="N121" i="53" s="1"/>
  <c r="M123" i="53"/>
  <c r="L123" i="53"/>
  <c r="K123" i="53"/>
  <c r="AA123" i="53" s="1"/>
  <c r="J123" i="53"/>
  <c r="I123" i="53"/>
  <c r="X122" i="53"/>
  <c r="X121" i="53" s="1"/>
  <c r="T122" i="53"/>
  <c r="T121" i="53" s="1"/>
  <c r="S122" i="53"/>
  <c r="S121" i="53" s="1"/>
  <c r="R122" i="53"/>
  <c r="R121" i="53" s="1"/>
  <c r="M122" i="53"/>
  <c r="M121" i="53" s="1"/>
  <c r="L122" i="53"/>
  <c r="J122" i="53"/>
  <c r="AB120" i="53"/>
  <c r="AA120" i="53"/>
  <c r="Z120" i="53"/>
  <c r="Y120" i="53"/>
  <c r="X119" i="53"/>
  <c r="X118" i="53" s="1"/>
  <c r="X117" i="53" s="1"/>
  <c r="W119" i="53"/>
  <c r="V119" i="53"/>
  <c r="U119" i="53"/>
  <c r="U118" i="53" s="1"/>
  <c r="U117" i="53" s="1"/>
  <c r="T119" i="53"/>
  <c r="T118" i="53" s="1"/>
  <c r="T117" i="53" s="1"/>
  <c r="S119" i="53"/>
  <c r="S118" i="53" s="1"/>
  <c r="S117" i="53" s="1"/>
  <c r="R119" i="53"/>
  <c r="R118" i="53" s="1"/>
  <c r="R117" i="53" s="1"/>
  <c r="Q119" i="53"/>
  <c r="P119" i="53"/>
  <c r="O119" i="53"/>
  <c r="N119" i="53"/>
  <c r="M119" i="53"/>
  <c r="M118" i="53" s="1"/>
  <c r="M117" i="53" s="1"/>
  <c r="L119" i="53"/>
  <c r="L118" i="53" s="1"/>
  <c r="L117" i="53" s="1"/>
  <c r="K119" i="53"/>
  <c r="K118" i="53" s="1"/>
  <c r="J119" i="53"/>
  <c r="I119" i="53"/>
  <c r="W118" i="53"/>
  <c r="W117" i="53" s="1"/>
  <c r="V118" i="53"/>
  <c r="Q118" i="53"/>
  <c r="Q117" i="53" s="1"/>
  <c r="P118" i="53"/>
  <c r="O118" i="53"/>
  <c r="O117" i="53" s="1"/>
  <c r="N118" i="53"/>
  <c r="N117" i="53" s="1"/>
  <c r="J118" i="53"/>
  <c r="V117" i="53"/>
  <c r="J117" i="53"/>
  <c r="AB116" i="53"/>
  <c r="AA116" i="53"/>
  <c r="Z116" i="53"/>
  <c r="Y116" i="53"/>
  <c r="X115" i="53"/>
  <c r="X114" i="53" s="1"/>
  <c r="X113" i="53" s="1"/>
  <c r="X111" i="53" s="1"/>
  <c r="W115" i="53"/>
  <c r="W114" i="53" s="1"/>
  <c r="W113" i="53" s="1"/>
  <c r="W111" i="53" s="1"/>
  <c r="V115" i="53"/>
  <c r="V114" i="53" s="1"/>
  <c r="V113" i="53" s="1"/>
  <c r="U115" i="53"/>
  <c r="U114" i="53" s="1"/>
  <c r="U113" i="53" s="1"/>
  <c r="T115" i="53"/>
  <c r="S115" i="53"/>
  <c r="R115" i="53"/>
  <c r="Q115" i="53"/>
  <c r="Q114" i="53" s="1"/>
  <c r="Q113" i="53" s="1"/>
  <c r="P115" i="53"/>
  <c r="P114" i="53" s="1"/>
  <c r="P113" i="53" s="1"/>
  <c r="O115" i="53"/>
  <c r="N115" i="53"/>
  <c r="N114" i="53" s="1"/>
  <c r="N113" i="53" s="1"/>
  <c r="M115" i="53"/>
  <c r="M114" i="53" s="1"/>
  <c r="M113" i="53" s="1"/>
  <c r="L115" i="53"/>
  <c r="K115" i="53"/>
  <c r="J115" i="53"/>
  <c r="Z115" i="53" s="1"/>
  <c r="I115" i="53"/>
  <c r="T114" i="53"/>
  <c r="T113" i="53" s="1"/>
  <c r="T111" i="53" s="1"/>
  <c r="S114" i="53"/>
  <c r="S113" i="53" s="1"/>
  <c r="R114" i="53"/>
  <c r="R113" i="53" s="1"/>
  <c r="O114" i="53"/>
  <c r="I114" i="53"/>
  <c r="O113" i="53"/>
  <c r="AB110" i="53"/>
  <c r="AA110" i="53"/>
  <c r="Z110" i="53"/>
  <c r="Y110" i="53"/>
  <c r="X109" i="53"/>
  <c r="X108" i="53" s="1"/>
  <c r="W109" i="53"/>
  <c r="V109" i="53"/>
  <c r="V108" i="53" s="1"/>
  <c r="V107" i="53" s="1"/>
  <c r="U109" i="53"/>
  <c r="U108" i="53" s="1"/>
  <c r="U107" i="53" s="1"/>
  <c r="T109" i="53"/>
  <c r="T108" i="53" s="1"/>
  <c r="T107" i="53" s="1"/>
  <c r="S109" i="53"/>
  <c r="S108" i="53" s="1"/>
  <c r="S107" i="53" s="1"/>
  <c r="R109" i="53"/>
  <c r="R108" i="53" s="1"/>
  <c r="R107" i="53" s="1"/>
  <c r="Q109" i="53"/>
  <c r="P109" i="53"/>
  <c r="P108" i="53" s="1"/>
  <c r="P107" i="53" s="1"/>
  <c r="O109" i="53"/>
  <c r="O108" i="53" s="1"/>
  <c r="O107" i="53" s="1"/>
  <c r="N109" i="53"/>
  <c r="M109" i="53"/>
  <c r="L109" i="53"/>
  <c r="K109" i="53"/>
  <c r="J109" i="53"/>
  <c r="Z109" i="53" s="1"/>
  <c r="I109" i="53"/>
  <c r="W108" i="53"/>
  <c r="W107" i="53" s="1"/>
  <c r="Q108" i="53"/>
  <c r="Q107" i="53" s="1"/>
  <c r="N108" i="53"/>
  <c r="N107" i="53" s="1"/>
  <c r="M108" i="53"/>
  <c r="K108" i="53"/>
  <c r="X107" i="53"/>
  <c r="M107" i="53"/>
  <c r="K107" i="53"/>
  <c r="AB106" i="53"/>
  <c r="AA106" i="53"/>
  <c r="Z106" i="53"/>
  <c r="Y106" i="53"/>
  <c r="X105" i="53"/>
  <c r="X104" i="53" s="1"/>
  <c r="X103" i="53" s="1"/>
  <c r="W105" i="53"/>
  <c r="W104" i="53" s="1"/>
  <c r="W103" i="53" s="1"/>
  <c r="V105" i="53"/>
  <c r="V104" i="53" s="1"/>
  <c r="V103" i="53" s="1"/>
  <c r="U105" i="53"/>
  <c r="T105" i="53"/>
  <c r="T104" i="53" s="1"/>
  <c r="T103" i="53" s="1"/>
  <c r="S105" i="53"/>
  <c r="R105" i="53"/>
  <c r="Q105" i="53"/>
  <c r="Q104" i="53" s="1"/>
  <c r="Q103" i="53" s="1"/>
  <c r="Q98" i="53" s="1"/>
  <c r="P105" i="53"/>
  <c r="P104" i="53" s="1"/>
  <c r="P103" i="53" s="1"/>
  <c r="P98" i="53" s="1"/>
  <c r="O105" i="53"/>
  <c r="O104" i="53" s="1"/>
  <c r="O103" i="53" s="1"/>
  <c r="N105" i="53"/>
  <c r="N104" i="53" s="1"/>
  <c r="M105" i="53"/>
  <c r="L105" i="53"/>
  <c r="K105" i="53"/>
  <c r="J105" i="53"/>
  <c r="I105" i="53"/>
  <c r="U104" i="53"/>
  <c r="U103" i="53" s="1"/>
  <c r="S104" i="53"/>
  <c r="S103" i="53" s="1"/>
  <c r="R104" i="53"/>
  <c r="R103" i="53" s="1"/>
  <c r="I104" i="53"/>
  <c r="N103" i="53"/>
  <c r="AB102" i="53"/>
  <c r="AA102" i="53"/>
  <c r="Z102" i="53"/>
  <c r="Y102" i="53"/>
  <c r="X101" i="53"/>
  <c r="X100" i="53" s="1"/>
  <c r="X99" i="53" s="1"/>
  <c r="W101" i="53"/>
  <c r="V101" i="53"/>
  <c r="U101" i="53"/>
  <c r="U100" i="53" s="1"/>
  <c r="T101" i="53"/>
  <c r="T100" i="53" s="1"/>
  <c r="T99" i="53" s="1"/>
  <c r="S101" i="53"/>
  <c r="R101" i="53"/>
  <c r="R100" i="53" s="1"/>
  <c r="Q101" i="53"/>
  <c r="Q100" i="53" s="1"/>
  <c r="Q99" i="53" s="1"/>
  <c r="Q97" i="53" s="1"/>
  <c r="P101" i="53"/>
  <c r="P100" i="53" s="1"/>
  <c r="P99" i="53" s="1"/>
  <c r="P97" i="53" s="1"/>
  <c r="O101" i="53"/>
  <c r="O100" i="53" s="1"/>
  <c r="O99" i="53" s="1"/>
  <c r="O97" i="53" s="1"/>
  <c r="N101" i="53"/>
  <c r="N100" i="53" s="1"/>
  <c r="N99" i="53" s="1"/>
  <c r="N97" i="53" s="1"/>
  <c r="M101" i="53"/>
  <c r="M100" i="53" s="1"/>
  <c r="M99" i="53" s="1"/>
  <c r="M97" i="53" s="1"/>
  <c r="L101" i="53"/>
  <c r="L100" i="53" s="1"/>
  <c r="K101" i="53"/>
  <c r="J101" i="53"/>
  <c r="I101" i="53"/>
  <c r="W100" i="53"/>
  <c r="W99" i="53" s="1"/>
  <c r="W97" i="53" s="1"/>
  <c r="V100" i="53"/>
  <c r="V99" i="53" s="1"/>
  <c r="S100" i="53"/>
  <c r="S99" i="53" s="1"/>
  <c r="K100" i="53"/>
  <c r="J100" i="53"/>
  <c r="U99" i="53"/>
  <c r="R99" i="53"/>
  <c r="V97" i="53"/>
  <c r="AB96" i="53"/>
  <c r="AA96" i="53"/>
  <c r="Z96" i="53"/>
  <c r="Y96" i="53"/>
  <c r="X95" i="53"/>
  <c r="X94" i="53" s="1"/>
  <c r="X93" i="53" s="1"/>
  <c r="W95" i="53"/>
  <c r="W94" i="53" s="1"/>
  <c r="W93" i="53" s="1"/>
  <c r="V95" i="53"/>
  <c r="V94" i="53" s="1"/>
  <c r="V93" i="53" s="1"/>
  <c r="U95" i="53"/>
  <c r="U94" i="53" s="1"/>
  <c r="U93" i="53" s="1"/>
  <c r="T95" i="53"/>
  <c r="S95" i="53"/>
  <c r="R95" i="53"/>
  <c r="Q95" i="53"/>
  <c r="P95" i="53"/>
  <c r="P94" i="53" s="1"/>
  <c r="O95" i="53"/>
  <c r="N95" i="53"/>
  <c r="N94" i="53" s="1"/>
  <c r="M95" i="53"/>
  <c r="M94" i="53" s="1"/>
  <c r="M93" i="53" s="1"/>
  <c r="L95" i="53"/>
  <c r="K95" i="53"/>
  <c r="J95" i="53"/>
  <c r="I95" i="53"/>
  <c r="T94" i="53"/>
  <c r="T93" i="53" s="1"/>
  <c r="S94" i="53"/>
  <c r="S93" i="53" s="1"/>
  <c r="R94" i="53"/>
  <c r="R93" i="53" s="1"/>
  <c r="Q94" i="53"/>
  <c r="Q93" i="53" s="1"/>
  <c r="O94" i="53"/>
  <c r="I94" i="53"/>
  <c r="P93" i="53"/>
  <c r="O93" i="53"/>
  <c r="N93" i="53"/>
  <c r="AB92" i="53"/>
  <c r="AA92" i="53"/>
  <c r="Z92" i="53"/>
  <c r="Y92" i="53"/>
  <c r="X91" i="53"/>
  <c r="W91" i="53"/>
  <c r="V91" i="53"/>
  <c r="U91" i="53"/>
  <c r="T91" i="53"/>
  <c r="T90" i="53" s="1"/>
  <c r="T89" i="53" s="1"/>
  <c r="S91" i="53"/>
  <c r="S90" i="53" s="1"/>
  <c r="S89" i="53" s="1"/>
  <c r="R91" i="53"/>
  <c r="R90" i="53" s="1"/>
  <c r="Q91" i="53"/>
  <c r="Q90" i="53" s="1"/>
  <c r="Q89" i="53" s="1"/>
  <c r="P91" i="53"/>
  <c r="P90" i="53" s="1"/>
  <c r="P89" i="53" s="1"/>
  <c r="O91" i="53"/>
  <c r="O90" i="53" s="1"/>
  <c r="O89" i="53" s="1"/>
  <c r="N91" i="53"/>
  <c r="M91" i="53"/>
  <c r="L91" i="53"/>
  <c r="K91" i="53"/>
  <c r="AA91" i="53" s="1"/>
  <c r="J91" i="53"/>
  <c r="I91" i="53"/>
  <c r="X90" i="53"/>
  <c r="X89" i="53" s="1"/>
  <c r="W90" i="53"/>
  <c r="W89" i="53" s="1"/>
  <c r="V90" i="53"/>
  <c r="V89" i="53" s="1"/>
  <c r="U90" i="53"/>
  <c r="U89" i="53" s="1"/>
  <c r="M90" i="53"/>
  <c r="L90" i="53"/>
  <c r="K90" i="53"/>
  <c r="J90" i="53"/>
  <c r="I90" i="53"/>
  <c r="R89" i="53"/>
  <c r="I89" i="53"/>
  <c r="AB88" i="53"/>
  <c r="AA88" i="53"/>
  <c r="Z88" i="53"/>
  <c r="Y88" i="53"/>
  <c r="X87" i="53"/>
  <c r="X86" i="53" s="1"/>
  <c r="X85" i="53" s="1"/>
  <c r="W87" i="53"/>
  <c r="V87" i="53"/>
  <c r="V86" i="53" s="1"/>
  <c r="V85" i="53" s="1"/>
  <c r="U87" i="53"/>
  <c r="U86" i="53" s="1"/>
  <c r="U85" i="53" s="1"/>
  <c r="T87" i="53"/>
  <c r="T86" i="53" s="1"/>
  <c r="T85" i="53" s="1"/>
  <c r="S87" i="53"/>
  <c r="S86" i="53" s="1"/>
  <c r="S85" i="53" s="1"/>
  <c r="R87" i="53"/>
  <c r="R86" i="53" s="1"/>
  <c r="R85" i="53" s="1"/>
  <c r="Q87" i="53"/>
  <c r="P87" i="53"/>
  <c r="O87" i="53"/>
  <c r="O86" i="53" s="1"/>
  <c r="N87" i="53"/>
  <c r="M87" i="53"/>
  <c r="L87" i="53"/>
  <c r="AB87" i="53" s="1"/>
  <c r="K87" i="53"/>
  <c r="J87" i="53"/>
  <c r="I87" i="53"/>
  <c r="W86" i="53"/>
  <c r="W85" i="53" s="1"/>
  <c r="Q86" i="53"/>
  <c r="Q85" i="53" s="1"/>
  <c r="P86" i="53"/>
  <c r="P85" i="53" s="1"/>
  <c r="N86" i="53"/>
  <c r="M86" i="53"/>
  <c r="K86" i="53"/>
  <c r="N85" i="53"/>
  <c r="M85" i="53"/>
  <c r="K85" i="53"/>
  <c r="AB84" i="53"/>
  <c r="AA84" i="53"/>
  <c r="Z84" i="53"/>
  <c r="Y84" i="53"/>
  <c r="X83" i="53"/>
  <c r="W83" i="53"/>
  <c r="V83" i="53"/>
  <c r="U83" i="53"/>
  <c r="T83" i="53"/>
  <c r="T82" i="53" s="1"/>
  <c r="T81" i="53" s="1"/>
  <c r="S83" i="53"/>
  <c r="R83" i="53"/>
  <c r="Q83" i="53"/>
  <c r="Q82" i="53" s="1"/>
  <c r="P83" i="53"/>
  <c r="AB83" i="53" s="1"/>
  <c r="O83" i="53"/>
  <c r="AA83" i="53" s="1"/>
  <c r="N83" i="53"/>
  <c r="M83" i="53"/>
  <c r="L83" i="53"/>
  <c r="K83" i="53"/>
  <c r="J83" i="53"/>
  <c r="I83" i="53"/>
  <c r="X82" i="53"/>
  <c r="W82" i="53"/>
  <c r="W81" i="53" s="1"/>
  <c r="V82" i="53"/>
  <c r="V81" i="53" s="1"/>
  <c r="V80" i="53" s="1"/>
  <c r="U82" i="53"/>
  <c r="S82" i="53"/>
  <c r="S81" i="53" s="1"/>
  <c r="R82" i="53"/>
  <c r="R81" i="53" s="1"/>
  <c r="M82" i="53"/>
  <c r="M81" i="53" s="1"/>
  <c r="M79" i="53" s="1"/>
  <c r="L82" i="53"/>
  <c r="K82" i="53"/>
  <c r="J82" i="53"/>
  <c r="I82" i="53"/>
  <c r="I81" i="53" s="1"/>
  <c r="X81" i="53"/>
  <c r="U81" i="53"/>
  <c r="Q81" i="53"/>
  <c r="L81" i="53"/>
  <c r="AB78" i="53"/>
  <c r="AA78" i="53"/>
  <c r="Z78" i="53"/>
  <c r="Y78" i="53"/>
  <c r="X77" i="53"/>
  <c r="X76" i="53" s="1"/>
  <c r="X75" i="53" s="1"/>
  <c r="X74" i="53" s="1"/>
  <c r="W77" i="53"/>
  <c r="V77" i="53"/>
  <c r="U77" i="53"/>
  <c r="U76" i="53" s="1"/>
  <c r="T77" i="53"/>
  <c r="T76" i="53" s="1"/>
  <c r="T75" i="53" s="1"/>
  <c r="T74" i="53" s="1"/>
  <c r="S77" i="53"/>
  <c r="S76" i="53" s="1"/>
  <c r="S75" i="53" s="1"/>
  <c r="R77" i="53"/>
  <c r="R76" i="53" s="1"/>
  <c r="R75" i="53" s="1"/>
  <c r="R74" i="53" s="1"/>
  <c r="Q77" i="53"/>
  <c r="Q76" i="53" s="1"/>
  <c r="Q75" i="53" s="1"/>
  <c r="Q74" i="53" s="1"/>
  <c r="P77" i="53"/>
  <c r="O77" i="53"/>
  <c r="N77" i="53"/>
  <c r="M77" i="53"/>
  <c r="L77" i="53"/>
  <c r="K77" i="53"/>
  <c r="J77" i="53"/>
  <c r="I77" i="53"/>
  <c r="W76" i="53"/>
  <c r="W75" i="53" s="1"/>
  <c r="W74" i="53" s="1"/>
  <c r="V76" i="53"/>
  <c r="V75" i="53" s="1"/>
  <c r="V74" i="53" s="1"/>
  <c r="P76" i="53"/>
  <c r="O76" i="53"/>
  <c r="N76" i="53"/>
  <c r="M76" i="53"/>
  <c r="M75" i="53" s="1"/>
  <c r="M74" i="53" s="1"/>
  <c r="K76" i="53"/>
  <c r="J76" i="53"/>
  <c r="J75" i="53" s="1"/>
  <c r="U75" i="53"/>
  <c r="U74" i="53" s="1"/>
  <c r="P75" i="53"/>
  <c r="K75" i="53"/>
  <c r="AB73" i="53"/>
  <c r="AA73" i="53"/>
  <c r="Z73" i="53"/>
  <c r="Y73" i="53"/>
  <c r="X72" i="53"/>
  <c r="X71" i="53" s="1"/>
  <c r="X70" i="53" s="1"/>
  <c r="W72" i="53"/>
  <c r="W71" i="53" s="1"/>
  <c r="W70" i="53" s="1"/>
  <c r="V72" i="53"/>
  <c r="U72" i="53"/>
  <c r="U71" i="53" s="1"/>
  <c r="U70" i="53" s="1"/>
  <c r="T72" i="53"/>
  <c r="S72" i="53"/>
  <c r="S71" i="53" s="1"/>
  <c r="S70" i="53" s="1"/>
  <c r="R72" i="53"/>
  <c r="R71" i="53" s="1"/>
  <c r="R70" i="53" s="1"/>
  <c r="Q72" i="53"/>
  <c r="Q71" i="53" s="1"/>
  <c r="Q70" i="53" s="1"/>
  <c r="P72" i="53"/>
  <c r="O72" i="53"/>
  <c r="N72" i="53"/>
  <c r="M72" i="53"/>
  <c r="M71" i="53" s="1"/>
  <c r="M70" i="53" s="1"/>
  <c r="L72" i="53"/>
  <c r="AB72" i="53" s="1"/>
  <c r="K72" i="53"/>
  <c r="K71" i="53" s="1"/>
  <c r="K70" i="53" s="1"/>
  <c r="J72" i="53"/>
  <c r="I72" i="53"/>
  <c r="V71" i="53"/>
  <c r="V70" i="53" s="1"/>
  <c r="T71" i="53"/>
  <c r="T70" i="53" s="1"/>
  <c r="P71" i="53"/>
  <c r="O71" i="53"/>
  <c r="N71" i="53"/>
  <c r="J71" i="53"/>
  <c r="P70" i="53"/>
  <c r="J70" i="53"/>
  <c r="AB69" i="53"/>
  <c r="AA69" i="53"/>
  <c r="Z69" i="53"/>
  <c r="Y69" i="53"/>
  <c r="X68" i="53"/>
  <c r="W68" i="53"/>
  <c r="W67" i="53" s="1"/>
  <c r="W66" i="53" s="1"/>
  <c r="V68" i="53"/>
  <c r="V67" i="53" s="1"/>
  <c r="V66" i="53" s="1"/>
  <c r="U68" i="53"/>
  <c r="U67" i="53" s="1"/>
  <c r="U66" i="53" s="1"/>
  <c r="T68" i="53"/>
  <c r="S68" i="53"/>
  <c r="R68" i="53"/>
  <c r="Q68" i="53"/>
  <c r="Q67" i="53" s="1"/>
  <c r="Q66" i="53" s="1"/>
  <c r="P68" i="53"/>
  <c r="P67" i="53" s="1"/>
  <c r="P66" i="53" s="1"/>
  <c r="O68" i="53"/>
  <c r="N68" i="53"/>
  <c r="M68" i="53"/>
  <c r="M67" i="53" s="1"/>
  <c r="L68" i="53"/>
  <c r="K68" i="53"/>
  <c r="AA68" i="53" s="1"/>
  <c r="J68" i="53"/>
  <c r="Z68" i="53" s="1"/>
  <c r="I68" i="53"/>
  <c r="I67" i="53" s="1"/>
  <c r="X67" i="53"/>
  <c r="X66" i="53" s="1"/>
  <c r="T67" i="53"/>
  <c r="S67" i="53"/>
  <c r="S66" i="53" s="1"/>
  <c r="R67" i="53"/>
  <c r="R66" i="53" s="1"/>
  <c r="O67" i="53"/>
  <c r="N67" i="53"/>
  <c r="L67" i="53"/>
  <c r="T66" i="53"/>
  <c r="O66" i="53"/>
  <c r="N66" i="53"/>
  <c r="M66" i="53"/>
  <c r="AB65" i="53"/>
  <c r="AA65" i="53"/>
  <c r="Z65" i="53"/>
  <c r="Y65" i="53"/>
  <c r="X64" i="53"/>
  <c r="W64" i="53"/>
  <c r="V64" i="53"/>
  <c r="U64" i="53"/>
  <c r="T64" i="53"/>
  <c r="T63" i="53" s="1"/>
  <c r="T62" i="53" s="1"/>
  <c r="S64" i="53"/>
  <c r="R64" i="53"/>
  <c r="Q64" i="53"/>
  <c r="Q63" i="53" s="1"/>
  <c r="P64" i="53"/>
  <c r="O64" i="53"/>
  <c r="O63" i="53" s="1"/>
  <c r="O62" i="53" s="1"/>
  <c r="N64" i="53"/>
  <c r="Z64" i="53" s="1"/>
  <c r="M64" i="53"/>
  <c r="Y64" i="53" s="1"/>
  <c r="L64" i="53"/>
  <c r="K64" i="53"/>
  <c r="AA64" i="53" s="1"/>
  <c r="J64" i="53"/>
  <c r="I64" i="53"/>
  <c r="X63" i="53"/>
  <c r="X62" i="53" s="1"/>
  <c r="W63" i="53"/>
  <c r="W62" i="53" s="1"/>
  <c r="V63" i="53"/>
  <c r="V62" i="53" s="1"/>
  <c r="U63" i="53"/>
  <c r="U62" i="53" s="1"/>
  <c r="S63" i="53"/>
  <c r="R63" i="53"/>
  <c r="P63" i="53"/>
  <c r="P62" i="53" s="1"/>
  <c r="L63" i="53"/>
  <c r="L62" i="53" s="1"/>
  <c r="J63" i="53"/>
  <c r="I63" i="53"/>
  <c r="I62" i="53" s="1"/>
  <c r="S62" i="53"/>
  <c r="R62" i="53"/>
  <c r="Q62" i="53"/>
  <c r="AB61" i="53"/>
  <c r="AA61" i="53"/>
  <c r="Z61" i="53"/>
  <c r="Y61" i="53"/>
  <c r="X60" i="53"/>
  <c r="X59" i="53" s="1"/>
  <c r="X58" i="53" s="1"/>
  <c r="W60" i="53"/>
  <c r="V60" i="53"/>
  <c r="U60" i="53"/>
  <c r="U59" i="53" s="1"/>
  <c r="T60" i="53"/>
  <c r="T59" i="53" s="1"/>
  <c r="T58" i="53" s="1"/>
  <c r="S60" i="53"/>
  <c r="S59" i="53" s="1"/>
  <c r="S58" i="53" s="1"/>
  <c r="R60" i="53"/>
  <c r="R59" i="53" s="1"/>
  <c r="R58" i="53" s="1"/>
  <c r="Q60" i="53"/>
  <c r="Q59" i="53" s="1"/>
  <c r="Q58" i="53" s="1"/>
  <c r="P60" i="53"/>
  <c r="O60" i="53"/>
  <c r="AA60" i="53" s="1"/>
  <c r="N60" i="53"/>
  <c r="Z60" i="53" s="1"/>
  <c r="M60" i="53"/>
  <c r="M59" i="53" s="1"/>
  <c r="M58" i="53" s="1"/>
  <c r="L60" i="53"/>
  <c r="K60" i="53"/>
  <c r="J60" i="53"/>
  <c r="I60" i="53"/>
  <c r="W59" i="53"/>
  <c r="W58" i="53" s="1"/>
  <c r="V59" i="53"/>
  <c r="V58" i="53" s="1"/>
  <c r="P59" i="53"/>
  <c r="K59" i="53"/>
  <c r="K58" i="53" s="1"/>
  <c r="J59" i="53"/>
  <c r="U58" i="53"/>
  <c r="P58" i="53"/>
  <c r="J58" i="53"/>
  <c r="AB57" i="53"/>
  <c r="AA57" i="53"/>
  <c r="Z57" i="53"/>
  <c r="Y57" i="53"/>
  <c r="X56" i="53"/>
  <c r="X55" i="53" s="1"/>
  <c r="X54" i="53" s="1"/>
  <c r="W56" i="53"/>
  <c r="W55" i="53" s="1"/>
  <c r="W54" i="53" s="1"/>
  <c r="V56" i="53"/>
  <c r="V55" i="53" s="1"/>
  <c r="V54" i="53" s="1"/>
  <c r="U56" i="53"/>
  <c r="T56" i="53"/>
  <c r="S56" i="53"/>
  <c r="R56" i="53"/>
  <c r="Q56" i="53"/>
  <c r="Q55" i="53" s="1"/>
  <c r="Q54" i="53" s="1"/>
  <c r="P56" i="53"/>
  <c r="P55" i="53" s="1"/>
  <c r="P54" i="53" s="1"/>
  <c r="O56" i="53"/>
  <c r="N56" i="53"/>
  <c r="M56" i="53"/>
  <c r="M55" i="53" s="1"/>
  <c r="M54" i="53" s="1"/>
  <c r="L56" i="53"/>
  <c r="K56" i="53"/>
  <c r="J56" i="53"/>
  <c r="Z56" i="53" s="1"/>
  <c r="I56" i="53"/>
  <c r="U55" i="53"/>
  <c r="U54" i="53" s="1"/>
  <c r="T55" i="53"/>
  <c r="S55" i="53"/>
  <c r="S54" i="53" s="1"/>
  <c r="R55" i="53"/>
  <c r="R54" i="53" s="1"/>
  <c r="O55" i="53"/>
  <c r="O54" i="53" s="1"/>
  <c r="N55" i="53"/>
  <c r="N54" i="53" s="1"/>
  <c r="L55" i="53"/>
  <c r="I55" i="53"/>
  <c r="T54" i="53"/>
  <c r="AB53" i="53"/>
  <c r="AA53" i="53"/>
  <c r="Z53" i="53"/>
  <c r="Y53" i="53"/>
  <c r="X52" i="53"/>
  <c r="W52" i="53"/>
  <c r="W51" i="53" s="1"/>
  <c r="W50" i="53" s="1"/>
  <c r="V52" i="53"/>
  <c r="V51" i="53" s="1"/>
  <c r="V50" i="53" s="1"/>
  <c r="U52" i="53"/>
  <c r="T52" i="53"/>
  <c r="T51" i="53" s="1"/>
  <c r="T50" i="53" s="1"/>
  <c r="S52" i="53"/>
  <c r="R52" i="53"/>
  <c r="Q52" i="53"/>
  <c r="Q51" i="53" s="1"/>
  <c r="Q50" i="53" s="1"/>
  <c r="P52" i="53"/>
  <c r="AB52" i="53" s="1"/>
  <c r="O52" i="53"/>
  <c r="O51" i="53" s="1"/>
  <c r="O50" i="53" s="1"/>
  <c r="N52" i="53"/>
  <c r="M52" i="53"/>
  <c r="M51" i="53" s="1"/>
  <c r="M50" i="53" s="1"/>
  <c r="L52" i="53"/>
  <c r="K52" i="53"/>
  <c r="AA52" i="53" s="1"/>
  <c r="J52" i="53"/>
  <c r="J51" i="53" s="1"/>
  <c r="I52" i="53"/>
  <c r="Y52" i="53" s="1"/>
  <c r="X51" i="53"/>
  <c r="X50" i="53" s="1"/>
  <c r="U51" i="53"/>
  <c r="U50" i="53" s="1"/>
  <c r="S51" i="53"/>
  <c r="R51" i="53"/>
  <c r="R50" i="53" s="1"/>
  <c r="P51" i="53"/>
  <c r="P50" i="53" s="1"/>
  <c r="L51" i="53"/>
  <c r="L50" i="53" s="1"/>
  <c r="I51" i="53"/>
  <c r="Y51" i="53" s="1"/>
  <c r="Y50" i="53" s="1"/>
  <c r="S50" i="53"/>
  <c r="AB49" i="53"/>
  <c r="AA49" i="53"/>
  <c r="Z49" i="53"/>
  <c r="Y49" i="53"/>
  <c r="X48" i="53"/>
  <c r="X47" i="53" s="1"/>
  <c r="X46" i="53" s="1"/>
  <c r="W48" i="53"/>
  <c r="W47" i="53" s="1"/>
  <c r="W46" i="53" s="1"/>
  <c r="W45" i="53" s="1"/>
  <c r="V48" i="53"/>
  <c r="V47" i="53" s="1"/>
  <c r="V46" i="53" s="1"/>
  <c r="V44" i="53" s="1"/>
  <c r="U48" i="53"/>
  <c r="U47" i="53" s="1"/>
  <c r="T48" i="53"/>
  <c r="T47" i="53" s="1"/>
  <c r="T46" i="53" s="1"/>
  <c r="S48" i="53"/>
  <c r="S47" i="53" s="1"/>
  <c r="S46" i="53" s="1"/>
  <c r="R48" i="53"/>
  <c r="R47" i="53" s="1"/>
  <c r="R46" i="53" s="1"/>
  <c r="Q48" i="53"/>
  <c r="Q47" i="53" s="1"/>
  <c r="Q46" i="53" s="1"/>
  <c r="P48" i="53"/>
  <c r="O48" i="53"/>
  <c r="N48" i="53"/>
  <c r="M48" i="53"/>
  <c r="L48" i="53"/>
  <c r="K48" i="53"/>
  <c r="K47" i="53" s="1"/>
  <c r="J48" i="53"/>
  <c r="J47" i="53" s="1"/>
  <c r="J46" i="53" s="1"/>
  <c r="I48" i="53"/>
  <c r="P47" i="53"/>
  <c r="P46" i="53" s="1"/>
  <c r="P44" i="53" s="1"/>
  <c r="O47" i="53"/>
  <c r="O46" i="53" s="1"/>
  <c r="N47" i="53"/>
  <c r="M47" i="53"/>
  <c r="U46" i="53"/>
  <c r="M46" i="53"/>
  <c r="M44" i="53" s="1"/>
  <c r="AB43" i="53"/>
  <c r="AA43" i="53"/>
  <c r="Z43" i="53"/>
  <c r="Y43" i="53"/>
  <c r="X42" i="53"/>
  <c r="W42" i="53"/>
  <c r="W41" i="53" s="1"/>
  <c r="W40" i="53" s="1"/>
  <c r="V42" i="53"/>
  <c r="V41" i="53" s="1"/>
  <c r="V40" i="53" s="1"/>
  <c r="U42" i="53"/>
  <c r="T42" i="53"/>
  <c r="T41" i="53" s="1"/>
  <c r="T40" i="53" s="1"/>
  <c r="S42" i="53"/>
  <c r="R42" i="53"/>
  <c r="Q42" i="53"/>
  <c r="Q41" i="53" s="1"/>
  <c r="Q40" i="53" s="1"/>
  <c r="P42" i="53"/>
  <c r="P41" i="53" s="1"/>
  <c r="P40" i="53" s="1"/>
  <c r="O42" i="53"/>
  <c r="O41" i="53" s="1"/>
  <c r="O40" i="53" s="1"/>
  <c r="N42" i="53"/>
  <c r="M42" i="53"/>
  <c r="L42" i="53"/>
  <c r="K42" i="53"/>
  <c r="J42" i="53"/>
  <c r="I42" i="53"/>
  <c r="X41" i="53"/>
  <c r="U41" i="53"/>
  <c r="U40" i="53" s="1"/>
  <c r="S41" i="53"/>
  <c r="S40" i="53" s="1"/>
  <c r="R41" i="53"/>
  <c r="R40" i="53" s="1"/>
  <c r="M41" i="53"/>
  <c r="M40" i="53" s="1"/>
  <c r="L41" i="53"/>
  <c r="K41" i="53"/>
  <c r="J41" i="53"/>
  <c r="I41" i="53"/>
  <c r="I40" i="53" s="1"/>
  <c r="X40" i="53"/>
  <c r="L40" i="53"/>
  <c r="AB39" i="53"/>
  <c r="AA39" i="53"/>
  <c r="Z39" i="53"/>
  <c r="Y39" i="53"/>
  <c r="X38" i="53"/>
  <c r="X37" i="53" s="1"/>
  <c r="X36" i="53" s="1"/>
  <c r="W38" i="53"/>
  <c r="W37" i="53" s="1"/>
  <c r="W36" i="53" s="1"/>
  <c r="V38" i="53"/>
  <c r="V37" i="53" s="1"/>
  <c r="V36" i="53" s="1"/>
  <c r="U38" i="53"/>
  <c r="U37" i="53" s="1"/>
  <c r="U36" i="53" s="1"/>
  <c r="T38" i="53"/>
  <c r="S38" i="53"/>
  <c r="S37" i="53" s="1"/>
  <c r="S36" i="53" s="1"/>
  <c r="R38" i="53"/>
  <c r="R37" i="53" s="1"/>
  <c r="R36" i="53" s="1"/>
  <c r="Q38" i="53"/>
  <c r="P38" i="53"/>
  <c r="O38" i="53"/>
  <c r="N38" i="53"/>
  <c r="M38" i="53"/>
  <c r="L38" i="53"/>
  <c r="AB38" i="53" s="1"/>
  <c r="K38" i="53"/>
  <c r="K37" i="53" s="1"/>
  <c r="J38" i="53"/>
  <c r="J37" i="53" s="1"/>
  <c r="J36" i="53" s="1"/>
  <c r="I38" i="53"/>
  <c r="T37" i="53"/>
  <c r="T36" i="53" s="1"/>
  <c r="Q37" i="53"/>
  <c r="Q36" i="53" s="1"/>
  <c r="P37" i="53"/>
  <c r="O37" i="53"/>
  <c r="O36" i="53" s="1"/>
  <c r="N37" i="53"/>
  <c r="M37" i="53"/>
  <c r="M36" i="53" s="1"/>
  <c r="P36" i="53"/>
  <c r="AB35" i="53"/>
  <c r="AA35" i="53"/>
  <c r="Z35" i="53"/>
  <c r="Y35" i="53"/>
  <c r="X34" i="53"/>
  <c r="W34" i="53"/>
  <c r="W33" i="53" s="1"/>
  <c r="W32" i="53" s="1"/>
  <c r="V34" i="53"/>
  <c r="V33" i="53" s="1"/>
  <c r="V32" i="53" s="1"/>
  <c r="U34" i="53"/>
  <c r="U33" i="53" s="1"/>
  <c r="U32" i="53" s="1"/>
  <c r="T34" i="53"/>
  <c r="T33" i="53" s="1"/>
  <c r="T32" i="53" s="1"/>
  <c r="S34" i="53"/>
  <c r="R34" i="53"/>
  <c r="Q34" i="53"/>
  <c r="P34" i="53"/>
  <c r="P33" i="53" s="1"/>
  <c r="P32" i="53" s="1"/>
  <c r="O34" i="53"/>
  <c r="N34" i="53"/>
  <c r="M34" i="53"/>
  <c r="M33" i="53" s="1"/>
  <c r="M32" i="53" s="1"/>
  <c r="M31" i="53" s="1"/>
  <c r="L34" i="53"/>
  <c r="K34" i="53"/>
  <c r="AA34" i="53" s="1"/>
  <c r="J34" i="53"/>
  <c r="Z34" i="53" s="1"/>
  <c r="I34" i="53"/>
  <c r="I33" i="53" s="1"/>
  <c r="X33" i="53"/>
  <c r="X32" i="53" s="1"/>
  <c r="S33" i="53"/>
  <c r="S32" i="53" s="1"/>
  <c r="R33" i="53"/>
  <c r="R32" i="53" s="1"/>
  <c r="Q33" i="53"/>
  <c r="Q32" i="53" s="1"/>
  <c r="Q31" i="53" s="1"/>
  <c r="O33" i="53"/>
  <c r="O32" i="53" s="1"/>
  <c r="O31" i="53" s="1"/>
  <c r="N33" i="53"/>
  <c r="L33" i="53"/>
  <c r="N32" i="53"/>
  <c r="AB30" i="53"/>
  <c r="AA30" i="53"/>
  <c r="Z30" i="53"/>
  <c r="Y30" i="53"/>
  <c r="X29" i="53"/>
  <c r="X28" i="53" s="1"/>
  <c r="X27" i="53" s="1"/>
  <c r="X6" i="53" s="1"/>
  <c r="W29" i="53"/>
  <c r="W28" i="53" s="1"/>
  <c r="V29" i="53"/>
  <c r="V28" i="53" s="1"/>
  <c r="V27" i="53" s="1"/>
  <c r="U29" i="53"/>
  <c r="T29" i="53"/>
  <c r="T28" i="53" s="1"/>
  <c r="T27" i="53" s="1"/>
  <c r="S29" i="53"/>
  <c r="R29" i="53"/>
  <c r="Q29" i="53"/>
  <c r="Q28" i="53" s="1"/>
  <c r="Q27" i="53" s="1"/>
  <c r="P29" i="53"/>
  <c r="O29" i="53"/>
  <c r="N29" i="53"/>
  <c r="M29" i="53"/>
  <c r="M28" i="53" s="1"/>
  <c r="M27" i="53" s="1"/>
  <c r="L29" i="53"/>
  <c r="L28" i="53" s="1"/>
  <c r="K29" i="53"/>
  <c r="J29" i="53"/>
  <c r="I29" i="53"/>
  <c r="U28" i="53"/>
  <c r="U27" i="53" s="1"/>
  <c r="S28" i="53"/>
  <c r="S27" i="53" s="1"/>
  <c r="R28" i="53"/>
  <c r="R27" i="53" s="1"/>
  <c r="O28" i="53"/>
  <c r="N28" i="53"/>
  <c r="I28" i="53"/>
  <c r="I27" i="53" s="1"/>
  <c r="W27" i="53"/>
  <c r="O27" i="53"/>
  <c r="N27" i="53"/>
  <c r="AB26" i="53"/>
  <c r="AA26" i="53"/>
  <c r="Z26" i="53"/>
  <c r="Y26" i="53"/>
  <c r="X25" i="53"/>
  <c r="W25" i="53"/>
  <c r="V25" i="53"/>
  <c r="V24" i="53" s="1"/>
  <c r="V23" i="53" s="1"/>
  <c r="U25" i="53"/>
  <c r="T25" i="53"/>
  <c r="T24" i="53" s="1"/>
  <c r="T23" i="53" s="1"/>
  <c r="S25" i="53"/>
  <c r="R25" i="53"/>
  <c r="Q25" i="53"/>
  <c r="Q24" i="53" s="1"/>
  <c r="Q23" i="53" s="1"/>
  <c r="P25" i="53"/>
  <c r="P24" i="53" s="1"/>
  <c r="P23" i="53" s="1"/>
  <c r="O25" i="53"/>
  <c r="O24" i="53" s="1"/>
  <c r="O23" i="53" s="1"/>
  <c r="N25" i="53"/>
  <c r="N24" i="53" s="1"/>
  <c r="N23" i="53" s="1"/>
  <c r="M25" i="53"/>
  <c r="L25" i="53"/>
  <c r="K25" i="53"/>
  <c r="K24" i="53" s="1"/>
  <c r="J25" i="53"/>
  <c r="J24" i="53" s="1"/>
  <c r="I25" i="53"/>
  <c r="Y25" i="53" s="1"/>
  <c r="X24" i="53"/>
  <c r="X23" i="53" s="1"/>
  <c r="W24" i="53"/>
  <c r="W23" i="53" s="1"/>
  <c r="U24" i="53"/>
  <c r="S24" i="53"/>
  <c r="S23" i="53" s="1"/>
  <c r="R24" i="53"/>
  <c r="R23" i="53" s="1"/>
  <c r="M24" i="53"/>
  <c r="I24" i="53"/>
  <c r="U23" i="53"/>
  <c r="M23" i="53"/>
  <c r="AB22" i="53"/>
  <c r="AA22" i="53"/>
  <c r="Z22" i="53"/>
  <c r="Y22" i="53"/>
  <c r="X21" i="53"/>
  <c r="X20" i="53" s="1"/>
  <c r="X19" i="53" s="1"/>
  <c r="W21" i="53"/>
  <c r="V21" i="53"/>
  <c r="U21" i="53"/>
  <c r="T21" i="53"/>
  <c r="T20" i="53" s="1"/>
  <c r="T19" i="53" s="1"/>
  <c r="S21" i="53"/>
  <c r="S20" i="53" s="1"/>
  <c r="S19" i="53" s="1"/>
  <c r="R21" i="53"/>
  <c r="R20" i="53" s="1"/>
  <c r="R19" i="53" s="1"/>
  <c r="Q21" i="53"/>
  <c r="P21" i="53"/>
  <c r="O21" i="53"/>
  <c r="AA21" i="53" s="1"/>
  <c r="N21" i="53"/>
  <c r="M21" i="53"/>
  <c r="L21" i="53"/>
  <c r="K21" i="53"/>
  <c r="J21" i="53"/>
  <c r="I21" i="53"/>
  <c r="I20" i="53" s="1"/>
  <c r="I19" i="53" s="1"/>
  <c r="W20" i="53"/>
  <c r="W19" i="53" s="1"/>
  <c r="V20" i="53"/>
  <c r="U20" i="53"/>
  <c r="U19" i="53" s="1"/>
  <c r="Q20" i="53"/>
  <c r="Q19" i="53" s="1"/>
  <c r="P20" i="53"/>
  <c r="P19" i="53" s="1"/>
  <c r="N20" i="53"/>
  <c r="N19" i="53" s="1"/>
  <c r="K20" i="53"/>
  <c r="K19" i="53" s="1"/>
  <c r="J20" i="53"/>
  <c r="V19" i="53"/>
  <c r="J19" i="53"/>
  <c r="AB18" i="53"/>
  <c r="AA18" i="53"/>
  <c r="Z18" i="53"/>
  <c r="Y18" i="53"/>
  <c r="X17" i="53"/>
  <c r="W17" i="53"/>
  <c r="W16" i="53" s="1"/>
  <c r="V17" i="53"/>
  <c r="V16" i="53" s="1"/>
  <c r="V15" i="53" s="1"/>
  <c r="U17" i="53"/>
  <c r="T17" i="53"/>
  <c r="T16" i="53" s="1"/>
  <c r="T15" i="53" s="1"/>
  <c r="S17" i="53"/>
  <c r="S16" i="53" s="1"/>
  <c r="S15" i="53" s="1"/>
  <c r="R17" i="53"/>
  <c r="Q17" i="53"/>
  <c r="Q16" i="53" s="1"/>
  <c r="P17" i="53"/>
  <c r="P16" i="53" s="1"/>
  <c r="P15" i="53" s="1"/>
  <c r="O17" i="53"/>
  <c r="O16" i="53" s="1"/>
  <c r="O15" i="53" s="1"/>
  <c r="N17" i="53"/>
  <c r="N16" i="53" s="1"/>
  <c r="N15" i="53" s="1"/>
  <c r="M17" i="53"/>
  <c r="L17" i="53"/>
  <c r="L16" i="53" s="1"/>
  <c r="K17" i="53"/>
  <c r="J17" i="53"/>
  <c r="I17" i="53"/>
  <c r="Y17" i="53" s="1"/>
  <c r="X16" i="53"/>
  <c r="X15" i="53" s="1"/>
  <c r="U16" i="53"/>
  <c r="U15" i="53" s="1"/>
  <c r="R16" i="53"/>
  <c r="R15" i="53" s="1"/>
  <c r="M16" i="53"/>
  <c r="M15" i="53" s="1"/>
  <c r="I16" i="53"/>
  <c r="I15" i="53" s="1"/>
  <c r="W15" i="53"/>
  <c r="AB14" i="53"/>
  <c r="AA14" i="53"/>
  <c r="Z14" i="53"/>
  <c r="Y14" i="53"/>
  <c r="X13" i="53"/>
  <c r="W13" i="53"/>
  <c r="V13" i="53"/>
  <c r="U13" i="53"/>
  <c r="T13" i="53"/>
  <c r="T12" i="53" s="1"/>
  <c r="T11" i="53" s="1"/>
  <c r="S13" i="53"/>
  <c r="R13" i="53"/>
  <c r="Q13" i="53"/>
  <c r="Q12" i="53" s="1"/>
  <c r="Q11" i="53" s="1"/>
  <c r="P13" i="53"/>
  <c r="O13" i="53"/>
  <c r="O12" i="53" s="1"/>
  <c r="O11" i="53" s="1"/>
  <c r="N13" i="53"/>
  <c r="N12" i="53" s="1"/>
  <c r="N11" i="53" s="1"/>
  <c r="M13" i="53"/>
  <c r="M12" i="53" s="1"/>
  <c r="M11" i="53" s="1"/>
  <c r="L13" i="53"/>
  <c r="K13" i="53"/>
  <c r="K12" i="53" s="1"/>
  <c r="J13" i="53"/>
  <c r="I13" i="53"/>
  <c r="X12" i="53"/>
  <c r="X11" i="53" s="1"/>
  <c r="W12" i="53"/>
  <c r="W11" i="53" s="1"/>
  <c r="V12" i="53"/>
  <c r="V11" i="53" s="1"/>
  <c r="U12" i="53"/>
  <c r="S12" i="53"/>
  <c r="R12" i="53"/>
  <c r="P12" i="53"/>
  <c r="P11" i="53" s="1"/>
  <c r="J12" i="53"/>
  <c r="U11" i="53"/>
  <c r="S11" i="53"/>
  <c r="R11" i="53"/>
  <c r="AB10" i="53"/>
  <c r="AA10" i="53"/>
  <c r="Z10" i="53"/>
  <c r="Y10" i="53"/>
  <c r="X9" i="53"/>
  <c r="X8" i="53" s="1"/>
  <c r="W9" i="53"/>
  <c r="V9" i="53"/>
  <c r="U9" i="53"/>
  <c r="T9" i="53"/>
  <c r="T8" i="53" s="1"/>
  <c r="T7" i="53" s="1"/>
  <c r="T6" i="53" s="1"/>
  <c r="S9" i="53"/>
  <c r="S8" i="53" s="1"/>
  <c r="R9" i="53"/>
  <c r="R8" i="53" s="1"/>
  <c r="R7" i="53" s="1"/>
  <c r="Q9" i="53"/>
  <c r="P9" i="53"/>
  <c r="O9" i="53"/>
  <c r="N9" i="53"/>
  <c r="N8" i="53" s="1"/>
  <c r="N7" i="53" s="1"/>
  <c r="N6" i="53" s="1"/>
  <c r="M9" i="53"/>
  <c r="L9" i="53"/>
  <c r="K9" i="53"/>
  <c r="K8" i="53" s="1"/>
  <c r="K7" i="53" s="1"/>
  <c r="J9" i="53"/>
  <c r="I9" i="53"/>
  <c r="W8" i="53"/>
  <c r="V8" i="53"/>
  <c r="U8" i="53"/>
  <c r="U7" i="53" s="1"/>
  <c r="Q8" i="53"/>
  <c r="P8" i="53"/>
  <c r="M8" i="53"/>
  <c r="M7" i="53" s="1"/>
  <c r="J8" i="53"/>
  <c r="J7" i="53" s="1"/>
  <c r="I8" i="53"/>
  <c r="X7" i="53"/>
  <c r="W7" i="53"/>
  <c r="W6" i="53" s="1"/>
  <c r="V7" i="53"/>
  <c r="S7" i="53"/>
  <c r="S6" i="53" s="1"/>
  <c r="Q7" i="53"/>
  <c r="P7" i="53"/>
  <c r="V6" i="53"/>
  <c r="X4" i="37"/>
  <c r="W4" i="37"/>
  <c r="V4" i="37"/>
  <c r="U4" i="37"/>
  <c r="X47" i="37"/>
  <c r="W47" i="37"/>
  <c r="V47" i="37"/>
  <c r="U47" i="37"/>
  <c r="W190" i="37"/>
  <c r="W189" i="37" s="1"/>
  <c r="Y216" i="37"/>
  <c r="X215" i="37"/>
  <c r="X214" i="37" s="1"/>
  <c r="X213" i="37" s="1"/>
  <c r="W215" i="37"/>
  <c r="W214" i="37" s="1"/>
  <c r="W213" i="37" s="1"/>
  <c r="V215" i="37"/>
  <c r="V214" i="37" s="1"/>
  <c r="V213" i="37" s="1"/>
  <c r="U215" i="37"/>
  <c r="T215" i="37"/>
  <c r="S215" i="37"/>
  <c r="R215" i="37"/>
  <c r="Q215" i="37"/>
  <c r="P215" i="37"/>
  <c r="O215" i="37"/>
  <c r="N215" i="37"/>
  <c r="M215" i="37"/>
  <c r="M214" i="37" s="1"/>
  <c r="M213" i="37" s="1"/>
  <c r="L215" i="37"/>
  <c r="AB215" i="37" s="1"/>
  <c r="K215" i="37"/>
  <c r="AA215" i="37" s="1"/>
  <c r="J215" i="37"/>
  <c r="Z215" i="37" s="1"/>
  <c r="I215" i="37"/>
  <c r="Y215" i="37" s="1"/>
  <c r="U214" i="37"/>
  <c r="U213" i="37" s="1"/>
  <c r="T214" i="37"/>
  <c r="T213" i="37" s="1"/>
  <c r="S214" i="37"/>
  <c r="S213" i="37" s="1"/>
  <c r="R214" i="37"/>
  <c r="R213" i="37" s="1"/>
  <c r="Q214" i="37"/>
  <c r="P214" i="37"/>
  <c r="O214" i="37"/>
  <c r="N214" i="37"/>
  <c r="I214" i="37"/>
  <c r="Q213" i="37"/>
  <c r="P213" i="37"/>
  <c r="O213" i="37"/>
  <c r="N213" i="37"/>
  <c r="AB212" i="37"/>
  <c r="AA212" i="37"/>
  <c r="Z212" i="37"/>
  <c r="Y212" i="37"/>
  <c r="X211" i="37"/>
  <c r="X210" i="37" s="1"/>
  <c r="X209" i="37" s="1"/>
  <c r="W211" i="37"/>
  <c r="W210" i="37" s="1"/>
  <c r="W209" i="37" s="1"/>
  <c r="V211" i="37"/>
  <c r="V210" i="37" s="1"/>
  <c r="V209" i="37" s="1"/>
  <c r="U211" i="37"/>
  <c r="U210" i="37" s="1"/>
  <c r="U209" i="37" s="1"/>
  <c r="T211" i="37"/>
  <c r="S211" i="37"/>
  <c r="R211" i="37"/>
  <c r="Q211" i="37"/>
  <c r="P211" i="37"/>
  <c r="O211" i="37"/>
  <c r="O210" i="37" s="1"/>
  <c r="O209" i="37" s="1"/>
  <c r="N211" i="37"/>
  <c r="N210" i="37" s="1"/>
  <c r="N209" i="37" s="1"/>
  <c r="M211" i="37"/>
  <c r="M210" i="37" s="1"/>
  <c r="M209" i="37" s="1"/>
  <c r="L211" i="37"/>
  <c r="AB211" i="37" s="1"/>
  <c r="K211" i="37"/>
  <c r="AA211" i="37" s="1"/>
  <c r="J211" i="37"/>
  <c r="Z211" i="37" s="1"/>
  <c r="I211" i="37"/>
  <c r="Y211" i="37" s="1"/>
  <c r="T210" i="37"/>
  <c r="T209" i="37" s="1"/>
  <c r="S210" i="37"/>
  <c r="S209" i="37" s="1"/>
  <c r="R210" i="37"/>
  <c r="R209" i="37" s="1"/>
  <c r="Q210" i="37"/>
  <c r="Q209" i="37" s="1"/>
  <c r="P210" i="37"/>
  <c r="P209" i="37"/>
  <c r="AB208" i="37"/>
  <c r="AA208" i="37"/>
  <c r="Z208" i="37"/>
  <c r="Y208" i="37"/>
  <c r="X207" i="37"/>
  <c r="X206" i="37" s="1"/>
  <c r="X205" i="37" s="1"/>
  <c r="W207" i="37"/>
  <c r="W206" i="37" s="1"/>
  <c r="W205" i="37" s="1"/>
  <c r="V207" i="37"/>
  <c r="V206" i="37" s="1"/>
  <c r="V205" i="37" s="1"/>
  <c r="U207" i="37"/>
  <c r="U206" i="37" s="1"/>
  <c r="U205" i="37" s="1"/>
  <c r="T207" i="37"/>
  <c r="S207" i="37"/>
  <c r="R207" i="37"/>
  <c r="Q207" i="37"/>
  <c r="P207" i="37"/>
  <c r="P206" i="37" s="1"/>
  <c r="P205" i="37" s="1"/>
  <c r="O207" i="37"/>
  <c r="O206" i="37" s="1"/>
  <c r="O205" i="37" s="1"/>
  <c r="N207" i="37"/>
  <c r="N206" i="37" s="1"/>
  <c r="N205" i="37" s="1"/>
  <c r="M207" i="37"/>
  <c r="M206" i="37" s="1"/>
  <c r="M205" i="37" s="1"/>
  <c r="L207" i="37"/>
  <c r="AB207" i="37" s="1"/>
  <c r="K207" i="37"/>
  <c r="AA207" i="37" s="1"/>
  <c r="J207" i="37"/>
  <c r="Z207" i="37" s="1"/>
  <c r="I207" i="37"/>
  <c r="Y207" i="37" s="1"/>
  <c r="T206" i="37"/>
  <c r="T205" i="37" s="1"/>
  <c r="S206" i="37"/>
  <c r="S205" i="37" s="1"/>
  <c r="R206" i="37"/>
  <c r="R205" i="37" s="1"/>
  <c r="Q206" i="37"/>
  <c r="Q205" i="37" s="1"/>
  <c r="AB204" i="37"/>
  <c r="AA204" i="37"/>
  <c r="Z204" i="37"/>
  <c r="Y204" i="37"/>
  <c r="X203" i="37"/>
  <c r="X202" i="37" s="1"/>
  <c r="X201" i="37" s="1"/>
  <c r="W203" i="37"/>
  <c r="W202" i="37" s="1"/>
  <c r="W201" i="37" s="1"/>
  <c r="V203" i="37"/>
  <c r="V202" i="37" s="1"/>
  <c r="V201" i="37" s="1"/>
  <c r="U203" i="37"/>
  <c r="T203" i="37"/>
  <c r="S203" i="37"/>
  <c r="R203" i="37"/>
  <c r="Q203" i="37"/>
  <c r="P203" i="37"/>
  <c r="P202" i="37" s="1"/>
  <c r="P201" i="37" s="1"/>
  <c r="O203" i="37"/>
  <c r="N203" i="37"/>
  <c r="M203" i="37"/>
  <c r="M202" i="37" s="1"/>
  <c r="M201" i="37" s="1"/>
  <c r="L203" i="37"/>
  <c r="AB203" i="37" s="1"/>
  <c r="K203" i="37"/>
  <c r="AA203" i="37" s="1"/>
  <c r="J203" i="37"/>
  <c r="Z203" i="37" s="1"/>
  <c r="I203" i="37"/>
  <c r="U202" i="37"/>
  <c r="U201" i="37" s="1"/>
  <c r="T202" i="37"/>
  <c r="T201" i="37" s="1"/>
  <c r="S202" i="37"/>
  <c r="S201" i="37" s="1"/>
  <c r="R202" i="37"/>
  <c r="R201" i="37" s="1"/>
  <c r="Q202" i="37"/>
  <c r="O202" i="37"/>
  <c r="N202" i="37"/>
  <c r="I202" i="37"/>
  <c r="Q201" i="37"/>
  <c r="O201" i="37"/>
  <c r="N201" i="37"/>
  <c r="AB200" i="37"/>
  <c r="AA200" i="37"/>
  <c r="Z200" i="37"/>
  <c r="Y200" i="37"/>
  <c r="X199" i="37"/>
  <c r="X198" i="37" s="1"/>
  <c r="X197" i="37" s="1"/>
  <c r="W199" i="37"/>
  <c r="W198" i="37" s="1"/>
  <c r="W197" i="37" s="1"/>
  <c r="V199" i="37"/>
  <c r="V198" i="37" s="1"/>
  <c r="V197" i="37" s="1"/>
  <c r="U199" i="37"/>
  <c r="U198" i="37" s="1"/>
  <c r="U197" i="37" s="1"/>
  <c r="T199" i="37"/>
  <c r="S199" i="37"/>
  <c r="R199" i="37"/>
  <c r="Q199" i="37"/>
  <c r="P199" i="37"/>
  <c r="P198" i="37" s="1"/>
  <c r="P197" i="37" s="1"/>
  <c r="O199" i="37"/>
  <c r="N199" i="37"/>
  <c r="M199" i="37"/>
  <c r="M198" i="37" s="1"/>
  <c r="M197" i="37" s="1"/>
  <c r="L199" i="37"/>
  <c r="AB199" i="37" s="1"/>
  <c r="K199" i="37"/>
  <c r="AA199" i="37" s="1"/>
  <c r="J199" i="37"/>
  <c r="Z199" i="37" s="1"/>
  <c r="I199" i="37"/>
  <c r="Y199" i="37" s="1"/>
  <c r="T198" i="37"/>
  <c r="T197" i="37" s="1"/>
  <c r="S198" i="37"/>
  <c r="S197" i="37" s="1"/>
  <c r="R198" i="37"/>
  <c r="R197" i="37" s="1"/>
  <c r="Q198" i="37"/>
  <c r="Q197" i="37" s="1"/>
  <c r="O198" i="37"/>
  <c r="N198" i="37"/>
  <c r="O197" i="37"/>
  <c r="N197" i="37"/>
  <c r="AB196" i="37"/>
  <c r="AA196" i="37"/>
  <c r="Z196" i="37"/>
  <c r="Y196" i="37"/>
  <c r="X195" i="37"/>
  <c r="W195" i="37"/>
  <c r="W194" i="37" s="1"/>
  <c r="W193" i="37" s="1"/>
  <c r="V195" i="37"/>
  <c r="V194" i="37" s="1"/>
  <c r="V193" i="37" s="1"/>
  <c r="U195" i="37"/>
  <c r="U194" i="37" s="1"/>
  <c r="U193" i="37" s="1"/>
  <c r="T195" i="37"/>
  <c r="S195" i="37"/>
  <c r="R195" i="37"/>
  <c r="Q195" i="37"/>
  <c r="P195" i="37"/>
  <c r="P194" i="37" s="1"/>
  <c r="P193" i="37" s="1"/>
  <c r="O195" i="37"/>
  <c r="N195" i="37"/>
  <c r="N194" i="37" s="1"/>
  <c r="N193" i="37" s="1"/>
  <c r="M195" i="37"/>
  <c r="M194" i="37" s="1"/>
  <c r="M193" i="37" s="1"/>
  <c r="L195" i="37"/>
  <c r="AB195" i="37" s="1"/>
  <c r="K195" i="37"/>
  <c r="AA195" i="37" s="1"/>
  <c r="J195" i="37"/>
  <c r="Z195" i="37" s="1"/>
  <c r="I195" i="37"/>
  <c r="Y195" i="37" s="1"/>
  <c r="X194" i="37"/>
  <c r="X193" i="37" s="1"/>
  <c r="T194" i="37"/>
  <c r="T193" i="37" s="1"/>
  <c r="S194" i="37"/>
  <c r="S193" i="37" s="1"/>
  <c r="R194" i="37"/>
  <c r="R193" i="37" s="1"/>
  <c r="Q194" i="37"/>
  <c r="Q193" i="37" s="1"/>
  <c r="O194" i="37"/>
  <c r="L194" i="37"/>
  <c r="O193" i="37"/>
  <c r="AB192" i="37"/>
  <c r="AA192" i="37"/>
  <c r="Z192" i="37"/>
  <c r="Y192" i="37"/>
  <c r="X191" i="37"/>
  <c r="W191" i="37"/>
  <c r="V191" i="37"/>
  <c r="V190" i="37" s="1"/>
  <c r="V189" i="37" s="1"/>
  <c r="U191" i="37"/>
  <c r="U190" i="37" s="1"/>
  <c r="U189" i="37" s="1"/>
  <c r="T191" i="37"/>
  <c r="S191" i="37"/>
  <c r="R191" i="37"/>
  <c r="Q191" i="37"/>
  <c r="P191" i="37"/>
  <c r="O191" i="37"/>
  <c r="N191" i="37"/>
  <c r="M191" i="37"/>
  <c r="L191" i="37"/>
  <c r="AB191" i="37" s="1"/>
  <c r="K191" i="37"/>
  <c r="AA191" i="37" s="1"/>
  <c r="J191" i="37"/>
  <c r="I191" i="37"/>
  <c r="Y191" i="37" s="1"/>
  <c r="X190" i="37"/>
  <c r="X189" i="37" s="1"/>
  <c r="T190" i="37"/>
  <c r="S190" i="37"/>
  <c r="R190" i="37"/>
  <c r="R189" i="37" s="1"/>
  <c r="Q190" i="37"/>
  <c r="Q189" i="37" s="1"/>
  <c r="P190" i="37"/>
  <c r="O190" i="37"/>
  <c r="N190" i="37"/>
  <c r="M190" i="37"/>
  <c r="L190" i="37"/>
  <c r="L189" i="37" s="1"/>
  <c r="K190" i="37"/>
  <c r="T189" i="37"/>
  <c r="S189" i="37"/>
  <c r="P189" i="37"/>
  <c r="O189" i="37"/>
  <c r="N189" i="37"/>
  <c r="M189" i="37"/>
  <c r="AA47" i="53" l="1"/>
  <c r="K46" i="53"/>
  <c r="AA46" i="53" s="1"/>
  <c r="AA86" i="53"/>
  <c r="O85" i="53"/>
  <c r="AA118" i="53"/>
  <c r="K117" i="53"/>
  <c r="AA37" i="53"/>
  <c r="AA36" i="53" s="1"/>
  <c r="K36" i="53"/>
  <c r="AB170" i="53"/>
  <c r="S5" i="53"/>
  <c r="L146" i="53"/>
  <c r="AB146" i="53" s="1"/>
  <c r="AB147" i="53"/>
  <c r="R80" i="53"/>
  <c r="R79" i="53"/>
  <c r="S80" i="53"/>
  <c r="S79" i="53"/>
  <c r="M6" i="53"/>
  <c r="U31" i="53"/>
  <c r="U44" i="53"/>
  <c r="AA56" i="53"/>
  <c r="AB60" i="53"/>
  <c r="K63" i="53"/>
  <c r="P82" i="53"/>
  <c r="P81" i="53" s="1"/>
  <c r="Z83" i="53"/>
  <c r="Y109" i="53"/>
  <c r="AB101" i="53"/>
  <c r="AA9" i="53"/>
  <c r="W31" i="53"/>
  <c r="W5" i="53" s="1"/>
  <c r="AB42" i="53"/>
  <c r="AB48" i="53"/>
  <c r="K51" i="53"/>
  <c r="N59" i="53"/>
  <c r="Z59" i="53" s="1"/>
  <c r="Z58" i="53" s="1"/>
  <c r="AA119" i="53"/>
  <c r="Y27" i="53"/>
  <c r="AA41" i="53"/>
  <c r="AA40" i="53" s="1"/>
  <c r="Y42" i="53"/>
  <c r="O59" i="53"/>
  <c r="O58" i="53" s="1"/>
  <c r="AB64" i="53"/>
  <c r="Y160" i="53"/>
  <c r="P171" i="53"/>
  <c r="P170" i="53" s="1"/>
  <c r="Y29" i="53"/>
  <c r="Z37" i="53"/>
  <c r="Z36" i="53" s="1"/>
  <c r="Z42" i="53"/>
  <c r="Z48" i="53"/>
  <c r="Z52" i="53"/>
  <c r="U80" i="53"/>
  <c r="W80" i="53"/>
  <c r="Z87" i="53"/>
  <c r="J130" i="53"/>
  <c r="J129" i="53" s="1"/>
  <c r="Z160" i="53"/>
  <c r="R6" i="53"/>
  <c r="R5" i="53" s="1"/>
  <c r="AA38" i="53"/>
  <c r="AA48" i="53"/>
  <c r="AB77" i="53"/>
  <c r="X80" i="53"/>
  <c r="Y123" i="53"/>
  <c r="Z127" i="53"/>
  <c r="Y152" i="53"/>
  <c r="AA160" i="53"/>
  <c r="N137" i="53"/>
  <c r="Y172" i="53"/>
  <c r="AB55" i="53"/>
  <c r="AB54" i="53" s="1"/>
  <c r="AA42" i="53"/>
  <c r="P74" i="53"/>
  <c r="R31" i="53"/>
  <c r="P31" i="53"/>
  <c r="I50" i="53"/>
  <c r="W44" i="53"/>
  <c r="Z77" i="53"/>
  <c r="Z122" i="53"/>
  <c r="Y126" i="53"/>
  <c r="Z144" i="53"/>
  <c r="Z172" i="53"/>
  <c r="Q80" i="53"/>
  <c r="Y9" i="53"/>
  <c r="Y13" i="53"/>
  <c r="S31" i="53"/>
  <c r="AB67" i="53"/>
  <c r="Z72" i="53"/>
  <c r="AA77" i="53"/>
  <c r="Y119" i="53"/>
  <c r="K122" i="53"/>
  <c r="P137" i="53"/>
  <c r="Y164" i="53"/>
  <c r="AA172" i="53"/>
  <c r="Z38" i="53"/>
  <c r="Y8" i="53"/>
  <c r="I12" i="53"/>
  <c r="Y12" i="53" s="1"/>
  <c r="Y11" i="53" s="1"/>
  <c r="Z71" i="53"/>
  <c r="AA72" i="53"/>
  <c r="AA76" i="53"/>
  <c r="Y101" i="53"/>
  <c r="Z119" i="53"/>
  <c r="AB81" i="53"/>
  <c r="Z148" i="53"/>
  <c r="Y21" i="53"/>
  <c r="Y83" i="53"/>
  <c r="Y114" i="53"/>
  <c r="AB123" i="53"/>
  <c r="AB135" i="53"/>
  <c r="M5" i="53"/>
  <c r="Y16" i="53"/>
  <c r="Y15" i="53" s="1"/>
  <c r="Q15" i="53"/>
  <c r="Q6" i="53"/>
  <c r="U6" i="53"/>
  <c r="U5" i="53" s="1"/>
  <c r="Y67" i="53"/>
  <c r="I66" i="53"/>
  <c r="Y66" i="53" s="1"/>
  <c r="Y81" i="53"/>
  <c r="Y24" i="53"/>
  <c r="Y23" i="53" s="1"/>
  <c r="Y28" i="53"/>
  <c r="Q45" i="53"/>
  <c r="Q44" i="53"/>
  <c r="AA20" i="53"/>
  <c r="AA19" i="53" s="1"/>
  <c r="AA105" i="53"/>
  <c r="K104" i="53"/>
  <c r="P151" i="53"/>
  <c r="P150" i="53" s="1"/>
  <c r="AB152" i="53"/>
  <c r="Z7" i="53"/>
  <c r="Y38" i="53"/>
  <c r="I37" i="53"/>
  <c r="R45" i="53"/>
  <c r="R44" i="53"/>
  <c r="Y56" i="53"/>
  <c r="S45" i="53"/>
  <c r="S44" i="53"/>
  <c r="Y60" i="53"/>
  <c r="I59" i="53"/>
  <c r="X98" i="53"/>
  <c r="X97" i="53"/>
  <c r="T97" i="53"/>
  <c r="T98" i="53"/>
  <c r="AA163" i="53"/>
  <c r="K162" i="53"/>
  <c r="AA162" i="53" s="1"/>
  <c r="Z8" i="53"/>
  <c r="I11" i="53"/>
  <c r="Z12" i="53"/>
  <c r="Z11" i="53" s="1"/>
  <c r="J11" i="53"/>
  <c r="Z20" i="53"/>
  <c r="Z19" i="53" s="1"/>
  <c r="I23" i="53"/>
  <c r="Z24" i="53"/>
  <c r="Z23" i="53" s="1"/>
  <c r="J23" i="53"/>
  <c r="Y41" i="53"/>
  <c r="Y40" i="53" s="1"/>
  <c r="Y48" i="53"/>
  <c r="I47" i="53"/>
  <c r="AA59" i="53"/>
  <c r="AA58" i="53" s="1"/>
  <c r="Q79" i="53"/>
  <c r="AA12" i="53"/>
  <c r="AA11" i="53" s="1"/>
  <c r="K11" i="53"/>
  <c r="AB16" i="53"/>
  <c r="AB15" i="53" s="1"/>
  <c r="L15" i="53"/>
  <c r="AA24" i="53"/>
  <c r="AA23" i="53" s="1"/>
  <c r="K23" i="53"/>
  <c r="L27" i="53"/>
  <c r="Z29" i="53"/>
  <c r="J28" i="53"/>
  <c r="AA71" i="53"/>
  <c r="S74" i="53"/>
  <c r="Y95" i="53"/>
  <c r="O111" i="53"/>
  <c r="O112" i="53"/>
  <c r="AA139" i="53"/>
  <c r="K138" i="53"/>
  <c r="Y20" i="53"/>
  <c r="Y19" i="53" s="1"/>
  <c r="W112" i="53"/>
  <c r="Z17" i="53"/>
  <c r="J16" i="53"/>
  <c r="M20" i="53"/>
  <c r="M19" i="53" s="1"/>
  <c r="AA29" i="53"/>
  <c r="K28" i="53"/>
  <c r="Y82" i="53"/>
  <c r="T79" i="53"/>
  <c r="T80" i="53"/>
  <c r="U97" i="53"/>
  <c r="U98" i="53"/>
  <c r="Y72" i="53"/>
  <c r="I71" i="53"/>
  <c r="Z9" i="53"/>
  <c r="AA17" i="53"/>
  <c r="K16" i="53"/>
  <c r="Z21" i="53"/>
  <c r="X31" i="53"/>
  <c r="X5" i="53" s="1"/>
  <c r="U45" i="53"/>
  <c r="X44" i="53"/>
  <c r="X45" i="53"/>
  <c r="AA63" i="53"/>
  <c r="AA62" i="53" s="1"/>
  <c r="Y77" i="53"/>
  <c r="I76" i="53"/>
  <c r="AA108" i="53"/>
  <c r="I7" i="53"/>
  <c r="O8" i="53"/>
  <c r="O7" i="53" s="1"/>
  <c r="O6" i="53" s="1"/>
  <c r="AB13" i="53"/>
  <c r="O20" i="53"/>
  <c r="O19" i="53" s="1"/>
  <c r="AB25" i="53"/>
  <c r="T31" i="53"/>
  <c r="T5" i="53" s="1"/>
  <c r="Z47" i="53"/>
  <c r="M80" i="53"/>
  <c r="Y34" i="53"/>
  <c r="AB9" i="53"/>
  <c r="L8" i="53"/>
  <c r="AB21" i="53"/>
  <c r="L20" i="53"/>
  <c r="V31" i="53"/>
  <c r="V5" i="53" s="1"/>
  <c r="O44" i="53"/>
  <c r="AA51" i="53"/>
  <c r="AA50" i="53" s="1"/>
  <c r="M63" i="53"/>
  <c r="M62" i="53" s="1"/>
  <c r="M45" i="53" s="1"/>
  <c r="N90" i="53"/>
  <c r="N89" i="53" s="1"/>
  <c r="Z91" i="53"/>
  <c r="AB130" i="53"/>
  <c r="AA134" i="53"/>
  <c r="K133" i="53"/>
  <c r="AA133" i="53" s="1"/>
  <c r="T45" i="53"/>
  <c r="T44" i="53"/>
  <c r="V111" i="53"/>
  <c r="V112" i="53"/>
  <c r="AB159" i="53"/>
  <c r="Z13" i="53"/>
  <c r="AB17" i="53"/>
  <c r="Z25" i="53"/>
  <c r="Y33" i="53"/>
  <c r="I32" i="53"/>
  <c r="M89" i="53"/>
  <c r="Y90" i="53"/>
  <c r="AA13" i="53"/>
  <c r="AA25" i="53"/>
  <c r="P28" i="53"/>
  <c r="P27" i="53" s="1"/>
  <c r="P6" i="53" s="1"/>
  <c r="AB29" i="53"/>
  <c r="AB33" i="53"/>
  <c r="Y55" i="53"/>
  <c r="Y54" i="53" s="1"/>
  <c r="I54" i="53"/>
  <c r="Y68" i="53"/>
  <c r="Z76" i="53"/>
  <c r="P80" i="53"/>
  <c r="P79" i="53"/>
  <c r="S112" i="53"/>
  <c r="S111" i="53"/>
  <c r="AA117" i="53"/>
  <c r="P117" i="53"/>
  <c r="P112" i="53" s="1"/>
  <c r="AB118" i="53"/>
  <c r="J33" i="53"/>
  <c r="N36" i="53"/>
  <c r="J40" i="53"/>
  <c r="N41" i="53"/>
  <c r="N40" i="53" s="1"/>
  <c r="V45" i="53"/>
  <c r="N46" i="53"/>
  <c r="J50" i="53"/>
  <c r="N51" i="53"/>
  <c r="N50" i="53" s="1"/>
  <c r="J55" i="53"/>
  <c r="N58" i="53"/>
  <c r="J62" i="53"/>
  <c r="N63" i="53"/>
  <c r="N62" i="53" s="1"/>
  <c r="J67" i="53"/>
  <c r="N70" i="53"/>
  <c r="Z70" i="53" s="1"/>
  <c r="J74" i="53"/>
  <c r="N75" i="53"/>
  <c r="N74" i="53" s="1"/>
  <c r="J81" i="53"/>
  <c r="N82" i="53"/>
  <c r="N81" i="53" s="1"/>
  <c r="AA87" i="53"/>
  <c r="AB91" i="53"/>
  <c r="Y94" i="53"/>
  <c r="I93" i="53"/>
  <c r="Y93" i="53" s="1"/>
  <c r="N98" i="53"/>
  <c r="Z100" i="53"/>
  <c r="J99" i="53"/>
  <c r="AB105" i="53"/>
  <c r="L104" i="53"/>
  <c r="AB109" i="53"/>
  <c r="P111" i="53"/>
  <c r="AA115" i="53"/>
  <c r="K114" i="53"/>
  <c r="AB134" i="53"/>
  <c r="L133" i="53"/>
  <c r="AB133" i="53" s="1"/>
  <c r="AB139" i="53"/>
  <c r="L138" i="53"/>
  <c r="AA148" i="53"/>
  <c r="AA168" i="53"/>
  <c r="K167" i="53"/>
  <c r="K33" i="53"/>
  <c r="K40" i="53"/>
  <c r="K50" i="53"/>
  <c r="K55" i="53"/>
  <c r="K62" i="53"/>
  <c r="K67" i="53"/>
  <c r="O70" i="53"/>
  <c r="O45" i="53" s="1"/>
  <c r="K74" i="53"/>
  <c r="O75" i="53"/>
  <c r="O74" i="53" s="1"/>
  <c r="K81" i="53"/>
  <c r="O82" i="53"/>
  <c r="O81" i="53" s="1"/>
  <c r="O98" i="53"/>
  <c r="AA100" i="53"/>
  <c r="K99" i="53"/>
  <c r="Z101" i="53"/>
  <c r="M104" i="53"/>
  <c r="M103" i="53" s="1"/>
  <c r="M98" i="53" s="1"/>
  <c r="Y105" i="53"/>
  <c r="AB115" i="53"/>
  <c r="L114" i="53"/>
  <c r="AB168" i="53"/>
  <c r="L167" i="53"/>
  <c r="AB34" i="53"/>
  <c r="AB41" i="53"/>
  <c r="AB40" i="53" s="1"/>
  <c r="AB51" i="53"/>
  <c r="AB50" i="53" s="1"/>
  <c r="AB56" i="53"/>
  <c r="AB63" i="53"/>
  <c r="AB62" i="53" s="1"/>
  <c r="AB68" i="53"/>
  <c r="AB82" i="53"/>
  <c r="Y89" i="53"/>
  <c r="AB100" i="53"/>
  <c r="L99" i="53"/>
  <c r="AA101" i="53"/>
  <c r="M111" i="53"/>
  <c r="M112" i="53"/>
  <c r="AA122" i="53"/>
  <c r="K121" i="53"/>
  <c r="AA121" i="53" s="1"/>
  <c r="AA127" i="53"/>
  <c r="K126" i="53"/>
  <c r="AA156" i="53"/>
  <c r="K155" i="53"/>
  <c r="Y104" i="53"/>
  <c r="I103" i="53"/>
  <c r="AA109" i="53"/>
  <c r="N111" i="53"/>
  <c r="N112" i="53"/>
  <c r="AB122" i="53"/>
  <c r="L121" i="53"/>
  <c r="AB121" i="53" s="1"/>
  <c r="AB127" i="53"/>
  <c r="L126" i="53"/>
  <c r="AB131" i="53"/>
  <c r="AB156" i="53"/>
  <c r="L155" i="53"/>
  <c r="AB160" i="53"/>
  <c r="AA144" i="53"/>
  <c r="K143" i="53"/>
  <c r="Y167" i="53"/>
  <c r="AA85" i="53"/>
  <c r="V98" i="53"/>
  <c r="AB119" i="53"/>
  <c r="AB144" i="53"/>
  <c r="L143" i="53"/>
  <c r="AB148" i="53"/>
  <c r="AB171" i="53"/>
  <c r="L32" i="53"/>
  <c r="L37" i="53"/>
  <c r="P45" i="53"/>
  <c r="L47" i="53"/>
  <c r="L54" i="53"/>
  <c r="L59" i="53"/>
  <c r="L66" i="53"/>
  <c r="AB66" i="53" s="1"/>
  <c r="L71" i="53"/>
  <c r="L76" i="53"/>
  <c r="Y87" i="53"/>
  <c r="I86" i="53"/>
  <c r="Y91" i="53"/>
  <c r="W98" i="53"/>
  <c r="AA107" i="53"/>
  <c r="R112" i="53"/>
  <c r="R111" i="53"/>
  <c r="Q111" i="53"/>
  <c r="Q112" i="53"/>
  <c r="Z117" i="53"/>
  <c r="U137" i="53"/>
  <c r="Y155" i="53"/>
  <c r="Z163" i="53"/>
  <c r="AA164" i="53"/>
  <c r="Z90" i="53"/>
  <c r="J89" i="53"/>
  <c r="Z89" i="53" s="1"/>
  <c r="Z95" i="53"/>
  <c r="J94" i="53"/>
  <c r="R97" i="53"/>
  <c r="R98" i="53"/>
  <c r="R4" i="53" s="1"/>
  <c r="T112" i="53"/>
  <c r="AB117" i="53"/>
  <c r="Z129" i="53"/>
  <c r="S137" i="53"/>
  <c r="Z151" i="53"/>
  <c r="AB163" i="53"/>
  <c r="L162" i="53"/>
  <c r="AB162" i="53" s="1"/>
  <c r="AA90" i="53"/>
  <c r="K89" i="53"/>
  <c r="AA89" i="53" s="1"/>
  <c r="AA95" i="53"/>
  <c r="K94" i="53"/>
  <c r="S97" i="53"/>
  <c r="S98" i="53"/>
  <c r="U112" i="53"/>
  <c r="U111" i="53"/>
  <c r="AA151" i="53"/>
  <c r="K150" i="53"/>
  <c r="AA150" i="53" s="1"/>
  <c r="AB158" i="53"/>
  <c r="L12" i="53"/>
  <c r="L24" i="53"/>
  <c r="AB90" i="53"/>
  <c r="L89" i="53"/>
  <c r="AB89" i="53" s="1"/>
  <c r="AB95" i="53"/>
  <c r="L94" i="53"/>
  <c r="Z105" i="53"/>
  <c r="J104" i="53"/>
  <c r="X112" i="53"/>
  <c r="AB129" i="53"/>
  <c r="Z134" i="53"/>
  <c r="AA135" i="53"/>
  <c r="Z139" i="53"/>
  <c r="L150" i="53"/>
  <c r="Z118" i="53"/>
  <c r="Z123" i="53"/>
  <c r="Z130" i="53"/>
  <c r="Z135" i="53"/>
  <c r="Z140" i="53"/>
  <c r="Z152" i="53"/>
  <c r="Z164" i="53"/>
  <c r="Y115" i="53"/>
  <c r="Y127" i="53"/>
  <c r="Y144" i="53"/>
  <c r="Y156" i="53"/>
  <c r="Y168" i="53"/>
  <c r="J114" i="53"/>
  <c r="J121" i="53"/>
  <c r="Z121" i="53" s="1"/>
  <c r="J126" i="53"/>
  <c r="J133" i="53"/>
  <c r="Z133" i="53" s="1"/>
  <c r="J138" i="53"/>
  <c r="J143" i="53"/>
  <c r="J150" i="53"/>
  <c r="Z150" i="53" s="1"/>
  <c r="J155" i="53"/>
  <c r="J162" i="53"/>
  <c r="Z162" i="53" s="1"/>
  <c r="J167" i="53"/>
  <c r="I108" i="53"/>
  <c r="I113" i="53"/>
  <c r="I118" i="53"/>
  <c r="I125" i="53"/>
  <c r="Y125" i="53" s="1"/>
  <c r="I130" i="53"/>
  <c r="I142" i="53"/>
  <c r="Y142" i="53" s="1"/>
  <c r="I147" i="53"/>
  <c r="I154" i="53"/>
  <c r="Y154" i="53" s="1"/>
  <c r="I159" i="53"/>
  <c r="I166" i="53"/>
  <c r="Y166" i="53" s="1"/>
  <c r="I171" i="53"/>
  <c r="J86" i="53"/>
  <c r="J108" i="53"/>
  <c r="J147" i="53"/>
  <c r="J159" i="53"/>
  <c r="J171" i="53"/>
  <c r="K130" i="53"/>
  <c r="K147" i="53"/>
  <c r="K159" i="53"/>
  <c r="K171" i="53"/>
  <c r="L86" i="53"/>
  <c r="L108" i="53"/>
  <c r="I100" i="53"/>
  <c r="I122" i="53"/>
  <c r="I134" i="53"/>
  <c r="I139" i="53"/>
  <c r="I151" i="53"/>
  <c r="I163" i="53"/>
  <c r="Y214" i="37"/>
  <c r="Y202" i="37"/>
  <c r="AB194" i="37"/>
  <c r="AB189" i="37"/>
  <c r="AA190" i="37"/>
  <c r="Z191" i="37"/>
  <c r="J214" i="37"/>
  <c r="K214" i="37"/>
  <c r="L214" i="37"/>
  <c r="I213" i="37"/>
  <c r="Y213" i="37" s="1"/>
  <c r="I210" i="37"/>
  <c r="J210" i="37"/>
  <c r="K210" i="37"/>
  <c r="L210" i="37"/>
  <c r="I206" i="37"/>
  <c r="J206" i="37"/>
  <c r="K206" i="37"/>
  <c r="L206" i="37"/>
  <c r="Y203" i="37"/>
  <c r="J202" i="37"/>
  <c r="K202" i="37"/>
  <c r="L202" i="37"/>
  <c r="I201" i="37"/>
  <c r="Y201" i="37" s="1"/>
  <c r="I198" i="37"/>
  <c r="J198" i="37"/>
  <c r="K198" i="37"/>
  <c r="L198" i="37"/>
  <c r="I194" i="37"/>
  <c r="J194" i="37"/>
  <c r="K194" i="37"/>
  <c r="L193" i="37"/>
  <c r="AB193" i="37" s="1"/>
  <c r="AB190" i="37"/>
  <c r="K189" i="37"/>
  <c r="AA189" i="37" s="1"/>
  <c r="I190" i="37"/>
  <c r="J190" i="37"/>
  <c r="L185" i="37"/>
  <c r="K185" i="37"/>
  <c r="J185" i="37"/>
  <c r="L181" i="37"/>
  <c r="K181" i="37"/>
  <c r="J181" i="37"/>
  <c r="K180" i="37"/>
  <c r="L176" i="37"/>
  <c r="K176" i="37"/>
  <c r="J176" i="37"/>
  <c r="L172" i="37"/>
  <c r="K172" i="37"/>
  <c r="J172" i="37"/>
  <c r="L168" i="37"/>
  <c r="K168" i="37"/>
  <c r="J168" i="37"/>
  <c r="L164" i="37"/>
  <c r="K164" i="37"/>
  <c r="J164" i="37"/>
  <c r="L160" i="37"/>
  <c r="K160" i="37"/>
  <c r="J160" i="37"/>
  <c r="L156" i="37"/>
  <c r="K156" i="37"/>
  <c r="J156" i="37"/>
  <c r="K70" i="37"/>
  <c r="J70" i="37"/>
  <c r="K72" i="37"/>
  <c r="J72" i="37"/>
  <c r="K71" i="37"/>
  <c r="J71" i="37"/>
  <c r="L68" i="37"/>
  <c r="AB5" i="37"/>
  <c r="AA5" i="37"/>
  <c r="Z5" i="37"/>
  <c r="Y5" i="37"/>
  <c r="I102" i="37"/>
  <c r="I103" i="37"/>
  <c r="Y32" i="37"/>
  <c r="Z74" i="53" l="1"/>
  <c r="M4" i="53"/>
  <c r="N31" i="53"/>
  <c r="Z63" i="53"/>
  <c r="Z62" i="53" s="1"/>
  <c r="Y103" i="53"/>
  <c r="T4" i="53"/>
  <c r="Z82" i="53"/>
  <c r="AB27" i="53"/>
  <c r="N5" i="53"/>
  <c r="AB59" i="53"/>
  <c r="AB58" i="53" s="1"/>
  <c r="L58" i="53"/>
  <c r="Y163" i="53"/>
  <c r="I162" i="53"/>
  <c r="Y162" i="53" s="1"/>
  <c r="Z171" i="53"/>
  <c r="J170" i="53"/>
  <c r="Z170" i="53" s="1"/>
  <c r="Z99" i="53"/>
  <c r="Z67" i="53"/>
  <c r="J66" i="53"/>
  <c r="Z66" i="53" s="1"/>
  <c r="AB8" i="53"/>
  <c r="L7" i="53"/>
  <c r="O5" i="53"/>
  <c r="AA138" i="53"/>
  <c r="K137" i="53"/>
  <c r="AA104" i="53"/>
  <c r="K103" i="53"/>
  <c r="AA103" i="53" s="1"/>
  <c r="P5" i="53"/>
  <c r="P4" i="53"/>
  <c r="Y151" i="53"/>
  <c r="I150" i="53"/>
  <c r="Y150" i="53" s="1"/>
  <c r="Z159" i="53"/>
  <c r="J158" i="53"/>
  <c r="Z158" i="53" s="1"/>
  <c r="Y118" i="53"/>
  <c r="I117" i="53"/>
  <c r="Y117" i="53" s="1"/>
  <c r="Z114" i="53"/>
  <c r="J113" i="53"/>
  <c r="Z94" i="53"/>
  <c r="J93" i="53"/>
  <c r="Z93" i="53" s="1"/>
  <c r="AB47" i="53"/>
  <c r="L46" i="53"/>
  <c r="AA143" i="53"/>
  <c r="K142" i="53"/>
  <c r="AA142" i="53" s="1"/>
  <c r="AA74" i="53"/>
  <c r="AB138" i="53"/>
  <c r="Z33" i="53"/>
  <c r="J32" i="53"/>
  <c r="Y7" i="53"/>
  <c r="I6" i="53"/>
  <c r="K15" i="53"/>
  <c r="AA16" i="53"/>
  <c r="AA15" i="53" s="1"/>
  <c r="AB28" i="53"/>
  <c r="Y47" i="53"/>
  <c r="I46" i="53"/>
  <c r="S4" i="53"/>
  <c r="Y134" i="53"/>
  <c r="I133" i="53"/>
  <c r="Y133" i="53" s="1"/>
  <c r="Z108" i="53"/>
  <c r="J107" i="53"/>
  <c r="Z107" i="53" s="1"/>
  <c r="Y108" i="53"/>
  <c r="I107" i="53"/>
  <c r="Y107" i="53" s="1"/>
  <c r="AB151" i="53"/>
  <c r="L23" i="53"/>
  <c r="AB24" i="53"/>
  <c r="AB23" i="53" s="1"/>
  <c r="AB37" i="53"/>
  <c r="AB36" i="53" s="1"/>
  <c r="L36" i="53"/>
  <c r="AA67" i="53"/>
  <c r="K66" i="53"/>
  <c r="AA66" i="53" s="1"/>
  <c r="AA7" i="53"/>
  <c r="AA75" i="53"/>
  <c r="AB167" i="53"/>
  <c r="L166" i="53"/>
  <c r="AB166" i="53" s="1"/>
  <c r="Y113" i="53"/>
  <c r="Y112" i="53" s="1"/>
  <c r="AA70" i="53"/>
  <c r="Y122" i="53"/>
  <c r="I121" i="53"/>
  <c r="Y121" i="53" s="1"/>
  <c r="J85" i="53"/>
  <c r="Z85" i="53" s="1"/>
  <c r="Z86" i="53"/>
  <c r="Z167" i="53"/>
  <c r="J166" i="53"/>
  <c r="Z166" i="53" s="1"/>
  <c r="L11" i="53"/>
  <c r="AB12" i="53"/>
  <c r="AB11" i="53" s="1"/>
  <c r="AB32" i="53"/>
  <c r="AB31" i="53" s="1"/>
  <c r="L31" i="53"/>
  <c r="AB155" i="53"/>
  <c r="L154" i="53"/>
  <c r="AB154" i="53" s="1"/>
  <c r="Z55" i="53"/>
  <c r="Z54" i="53" s="1"/>
  <c r="J54" i="53"/>
  <c r="J45" i="53" s="1"/>
  <c r="J44" i="53" s="1"/>
  <c r="AA82" i="53"/>
  <c r="AA130" i="53"/>
  <c r="K129" i="53"/>
  <c r="AA129" i="53" s="1"/>
  <c r="Y100" i="53"/>
  <c r="I99" i="53"/>
  <c r="Y171" i="53"/>
  <c r="I170" i="53"/>
  <c r="Y170" i="53" s="1"/>
  <c r="Y86" i="53"/>
  <c r="I85" i="53"/>
  <c r="AA155" i="53"/>
  <c r="K154" i="53"/>
  <c r="AA154" i="53" s="1"/>
  <c r="AA55" i="53"/>
  <c r="AA54" i="53" s="1"/>
  <c r="AA45" i="53" s="1"/>
  <c r="K54" i="53"/>
  <c r="K45" i="53" s="1"/>
  <c r="K44" i="53" s="1"/>
  <c r="AA44" i="53" s="1"/>
  <c r="AA114" i="53"/>
  <c r="K113" i="53"/>
  <c r="I75" i="53"/>
  <c r="Y76" i="53"/>
  <c r="AA28" i="53"/>
  <c r="K27" i="53"/>
  <c r="AA27" i="53" s="1"/>
  <c r="Z126" i="53"/>
  <c r="J125" i="53"/>
  <c r="Z125" i="53" s="1"/>
  <c r="AB108" i="53"/>
  <c r="L107" i="53"/>
  <c r="AB107" i="53" s="1"/>
  <c r="Z155" i="53"/>
  <c r="J154" i="53"/>
  <c r="Z154" i="53" s="1"/>
  <c r="Z51" i="53"/>
  <c r="Z50" i="53" s="1"/>
  <c r="Q4" i="53"/>
  <c r="Q5" i="53"/>
  <c r="AA94" i="53"/>
  <c r="K93" i="53"/>
  <c r="AA93" i="53" s="1"/>
  <c r="AB99" i="53"/>
  <c r="L85" i="53"/>
  <c r="AB86" i="53"/>
  <c r="Y159" i="53"/>
  <c r="I158" i="53"/>
  <c r="Y158" i="53" s="1"/>
  <c r="AB143" i="53"/>
  <c r="L142" i="53"/>
  <c r="AB142" i="53" s="1"/>
  <c r="AB126" i="53"/>
  <c r="L125" i="53"/>
  <c r="AB125" i="53" s="1"/>
  <c r="AA126" i="53"/>
  <c r="K125" i="53"/>
  <c r="AA125" i="53" s="1"/>
  <c r="AA99" i="53"/>
  <c r="N80" i="53"/>
  <c r="N79" i="53"/>
  <c r="N44" i="53"/>
  <c r="N45" i="53"/>
  <c r="Y71" i="53"/>
  <c r="I70" i="53"/>
  <c r="Y70" i="53" s="1"/>
  <c r="Y37" i="53"/>
  <c r="Y36" i="53" s="1"/>
  <c r="I36" i="53"/>
  <c r="AB94" i="53"/>
  <c r="L93" i="53"/>
  <c r="AB93" i="53" s="1"/>
  <c r="AB150" i="53"/>
  <c r="AB114" i="53"/>
  <c r="L113" i="53"/>
  <c r="K170" i="53"/>
  <c r="AA170" i="53" s="1"/>
  <c r="AA171" i="53"/>
  <c r="Z143" i="53"/>
  <c r="J142" i="53"/>
  <c r="Z142" i="53" s="1"/>
  <c r="AB76" i="53"/>
  <c r="L75" i="53"/>
  <c r="Z81" i="53"/>
  <c r="Z46" i="53"/>
  <c r="Z16" i="53"/>
  <c r="Z15" i="53" s="1"/>
  <c r="J15" i="53"/>
  <c r="Y63" i="53"/>
  <c r="Y62" i="53" s="1"/>
  <c r="Z147" i="53"/>
  <c r="J146" i="53"/>
  <c r="Z146" i="53" s="1"/>
  <c r="K158" i="53"/>
  <c r="AA158" i="53" s="1"/>
  <c r="AA159" i="53"/>
  <c r="Y147" i="53"/>
  <c r="I146" i="53"/>
  <c r="Y146" i="53" s="1"/>
  <c r="Z138" i="53"/>
  <c r="Z104" i="53"/>
  <c r="J103" i="53"/>
  <c r="Z103" i="53" s="1"/>
  <c r="AB71" i="53"/>
  <c r="L70" i="53"/>
  <c r="AB70" i="53" s="1"/>
  <c r="AA33" i="53"/>
  <c r="K32" i="53"/>
  <c r="Z41" i="53"/>
  <c r="Z40" i="53" s="1"/>
  <c r="Y130" i="53"/>
  <c r="I129" i="53"/>
  <c r="Y129" i="53" s="1"/>
  <c r="AA81" i="53"/>
  <c r="Y139" i="53"/>
  <c r="I138" i="53"/>
  <c r="K146" i="53"/>
  <c r="AA146" i="53" s="1"/>
  <c r="AA147" i="53"/>
  <c r="O80" i="53"/>
  <c r="O4" i="53" s="1"/>
  <c r="O79" i="53"/>
  <c r="AA167" i="53"/>
  <c r="K166" i="53"/>
  <c r="AA166" i="53" s="1"/>
  <c r="AB104" i="53"/>
  <c r="L103" i="53"/>
  <c r="AB103" i="53" s="1"/>
  <c r="Y32" i="53"/>
  <c r="I31" i="53"/>
  <c r="AB20" i="53"/>
  <c r="AB19" i="53" s="1"/>
  <c r="L19" i="53"/>
  <c r="Z28" i="53"/>
  <c r="J27" i="53"/>
  <c r="Z27" i="53" s="1"/>
  <c r="Z75" i="53"/>
  <c r="I58" i="53"/>
  <c r="Y59" i="53"/>
  <c r="Y58" i="53" s="1"/>
  <c r="AA8" i="53"/>
  <c r="AB214" i="37"/>
  <c r="L213" i="37"/>
  <c r="AB213" i="37" s="1"/>
  <c r="AA214" i="37"/>
  <c r="K213" i="37"/>
  <c r="AA213" i="37" s="1"/>
  <c r="Z214" i="37"/>
  <c r="J213" i="37"/>
  <c r="Z213" i="37" s="1"/>
  <c r="AB210" i="37"/>
  <c r="L209" i="37"/>
  <c r="AB209" i="37" s="1"/>
  <c r="AA210" i="37"/>
  <c r="K209" i="37"/>
  <c r="AA209" i="37" s="1"/>
  <c r="Z210" i="37"/>
  <c r="J209" i="37"/>
  <c r="Z209" i="37" s="1"/>
  <c r="Y210" i="37"/>
  <c r="I209" i="37"/>
  <c r="Y209" i="37" s="1"/>
  <c r="AB206" i="37"/>
  <c r="L205" i="37"/>
  <c r="AB205" i="37" s="1"/>
  <c r="AA206" i="37"/>
  <c r="K205" i="37"/>
  <c r="AA205" i="37" s="1"/>
  <c r="Z206" i="37"/>
  <c r="J205" i="37"/>
  <c r="Z205" i="37" s="1"/>
  <c r="Y206" i="37"/>
  <c r="I205" i="37"/>
  <c r="Y205" i="37" s="1"/>
  <c r="AB202" i="37"/>
  <c r="L201" i="37"/>
  <c r="AB201" i="37" s="1"/>
  <c r="AA202" i="37"/>
  <c r="K201" i="37"/>
  <c r="AA201" i="37" s="1"/>
  <c r="Z202" i="37"/>
  <c r="J201" i="37"/>
  <c r="Z201" i="37" s="1"/>
  <c r="AB198" i="37"/>
  <c r="L197" i="37"/>
  <c r="AB197" i="37" s="1"/>
  <c r="AA198" i="37"/>
  <c r="K197" i="37"/>
  <c r="AA197" i="37" s="1"/>
  <c r="Z198" i="37"/>
  <c r="J197" i="37"/>
  <c r="Z197" i="37" s="1"/>
  <c r="Y198" i="37"/>
  <c r="I197" i="37"/>
  <c r="Y197" i="37" s="1"/>
  <c r="AA194" i="37"/>
  <c r="K193" i="37"/>
  <c r="AA193" i="37" s="1"/>
  <c r="Z194" i="37"/>
  <c r="J193" i="37"/>
  <c r="Z193" i="37" s="1"/>
  <c r="Y194" i="37"/>
  <c r="I193" i="37"/>
  <c r="Y193" i="37" s="1"/>
  <c r="Z190" i="37"/>
  <c r="J189" i="37"/>
  <c r="Z189" i="37" s="1"/>
  <c r="Y190" i="37"/>
  <c r="I189" i="37"/>
  <c r="Y189" i="37" s="1"/>
  <c r="J180" i="37"/>
  <c r="L180" i="37"/>
  <c r="J155" i="37"/>
  <c r="J154" i="37" s="1"/>
  <c r="K155" i="37"/>
  <c r="K154" i="37" s="1"/>
  <c r="L155" i="37"/>
  <c r="L4" i="37"/>
  <c r="K4" i="37"/>
  <c r="J4" i="37"/>
  <c r="J6" i="53" l="1"/>
  <c r="J98" i="53"/>
  <c r="J97" i="53" s="1"/>
  <c r="Z97" i="53" s="1"/>
  <c r="Z98" i="53"/>
  <c r="K80" i="53"/>
  <c r="K79" i="53" s="1"/>
  <c r="AA79" i="53" s="1"/>
  <c r="N4" i="53"/>
  <c r="AA80" i="53"/>
  <c r="I112" i="53"/>
  <c r="K6" i="53"/>
  <c r="AA6" i="53" s="1"/>
  <c r="Y6" i="53"/>
  <c r="I5" i="53"/>
  <c r="I74" i="53"/>
  <c r="Y74" i="53" s="1"/>
  <c r="Y75" i="53"/>
  <c r="AA113" i="53"/>
  <c r="AA112" i="53" s="1"/>
  <c r="K112" i="53"/>
  <c r="K111" i="53" s="1"/>
  <c r="AA111" i="53" s="1"/>
  <c r="Z113" i="53"/>
  <c r="Z112" i="53" s="1"/>
  <c r="J112" i="53"/>
  <c r="Z6" i="53"/>
  <c r="L112" i="53"/>
  <c r="AB113" i="53"/>
  <c r="AB112" i="53" s="1"/>
  <c r="J137" i="53"/>
  <c r="AB85" i="53"/>
  <c r="AB80" i="53" s="1"/>
  <c r="L80" i="53"/>
  <c r="L79" i="53" s="1"/>
  <c r="AB79" i="53" s="1"/>
  <c r="Z32" i="53"/>
  <c r="Z31" i="53" s="1"/>
  <c r="J31" i="53"/>
  <c r="J5" i="53" s="1"/>
  <c r="AA137" i="53"/>
  <c r="Y138" i="53"/>
  <c r="Y137" i="53" s="1"/>
  <c r="I137" i="53"/>
  <c r="Z137" i="53"/>
  <c r="Z45" i="53"/>
  <c r="K98" i="53"/>
  <c r="K97" i="53" s="1"/>
  <c r="AA97" i="53" s="1"/>
  <c r="L98" i="53"/>
  <c r="L97" i="53" s="1"/>
  <c r="AB97" i="53" s="1"/>
  <c r="AB46" i="53"/>
  <c r="AB45" i="53" s="1"/>
  <c r="L45" i="53"/>
  <c r="J80" i="53"/>
  <c r="J79" i="53" s="1"/>
  <c r="Z79" i="53" s="1"/>
  <c r="AA98" i="53"/>
  <c r="AB98" i="53"/>
  <c r="L137" i="53"/>
  <c r="Y99" i="53"/>
  <c r="Y98" i="53" s="1"/>
  <c r="I98" i="53"/>
  <c r="I97" i="53" s="1"/>
  <c r="Y97" i="53" s="1"/>
  <c r="Z80" i="53"/>
  <c r="Y85" i="53"/>
  <c r="Y80" i="53" s="1"/>
  <c r="I80" i="53"/>
  <c r="I79" i="53" s="1"/>
  <c r="Y79" i="53" s="1"/>
  <c r="Z44" i="53"/>
  <c r="AB137" i="53"/>
  <c r="L6" i="53"/>
  <c r="AB7" i="53"/>
  <c r="K4" i="53"/>
  <c r="Y31" i="53"/>
  <c r="AB75" i="53"/>
  <c r="L74" i="53"/>
  <c r="AB74" i="53" s="1"/>
  <c r="AA32" i="53"/>
  <c r="AA31" i="53" s="1"/>
  <c r="K31" i="53"/>
  <c r="I45" i="53"/>
  <c r="I44" i="53" s="1"/>
  <c r="Y44" i="53" s="1"/>
  <c r="Y46" i="53"/>
  <c r="Y45" i="53" s="1"/>
  <c r="L154" i="37"/>
  <c r="K9" i="37"/>
  <c r="J9" i="37"/>
  <c r="I9" i="37"/>
  <c r="K21" i="37"/>
  <c r="J21" i="37"/>
  <c r="I21" i="37"/>
  <c r="L31" i="37"/>
  <c r="K31" i="37"/>
  <c r="J31" i="37"/>
  <c r="J4" i="53" l="1"/>
  <c r="J111" i="53"/>
  <c r="Z111" i="53" s="1"/>
  <c r="I111" i="53"/>
  <c r="Y111" i="53" s="1"/>
  <c r="K5" i="53"/>
  <c r="AA5" i="53"/>
  <c r="AA4" i="53"/>
  <c r="L4" i="53"/>
  <c r="AB6" i="53"/>
  <c r="L5" i="53"/>
  <c r="L44" i="53"/>
  <c r="AB44" i="53" s="1"/>
  <c r="Z5" i="53"/>
  <c r="Z4" i="53"/>
  <c r="Y5" i="53"/>
  <c r="Y4" i="53"/>
  <c r="L111" i="53"/>
  <c r="AB111" i="53" s="1"/>
  <c r="I4" i="53"/>
  <c r="AB5" i="53" l="1"/>
  <c r="AB4" i="53"/>
  <c r="M31" i="37" l="1"/>
  <c r="N31" i="37"/>
  <c r="O31" i="37"/>
  <c r="P31" i="37"/>
  <c r="Q31" i="37"/>
  <c r="R31" i="37"/>
  <c r="S31" i="37"/>
  <c r="T31" i="37"/>
  <c r="U31" i="37"/>
  <c r="V31" i="37"/>
  <c r="W31" i="37"/>
  <c r="X31" i="37"/>
  <c r="Y31" i="37"/>
  <c r="J26" i="37"/>
  <c r="J25" i="37" s="1"/>
  <c r="K26" i="37"/>
  <c r="L26" i="37"/>
  <c r="M26" i="37"/>
  <c r="N26" i="37"/>
  <c r="N25" i="37" s="1"/>
  <c r="O26" i="37"/>
  <c r="O25" i="37" s="1"/>
  <c r="P26" i="37"/>
  <c r="P25" i="37" s="1"/>
  <c r="Q26" i="37"/>
  <c r="Q25" i="37" s="1"/>
  <c r="R26" i="37"/>
  <c r="R25" i="37" s="1"/>
  <c r="S26" i="37"/>
  <c r="T26" i="37"/>
  <c r="U26" i="37"/>
  <c r="V26" i="37"/>
  <c r="V25" i="37" s="1"/>
  <c r="W26" i="37"/>
  <c r="X26" i="37"/>
  <c r="X25" i="37" s="1"/>
  <c r="K25" i="37"/>
  <c r="L25" i="37"/>
  <c r="M25" i="37"/>
  <c r="S25" i="37"/>
  <c r="T25" i="37"/>
  <c r="U25" i="37"/>
  <c r="W25" i="37"/>
  <c r="I26" i="37"/>
  <c r="I25" i="37"/>
  <c r="L9" i="37"/>
  <c r="M9" i="37"/>
  <c r="N9" i="37"/>
  <c r="O9" i="37"/>
  <c r="P9" i="37"/>
  <c r="Q9" i="37"/>
  <c r="R9" i="37"/>
  <c r="S9" i="37"/>
  <c r="T9" i="37"/>
  <c r="U9" i="37"/>
  <c r="V9" i="37"/>
  <c r="W9" i="37"/>
  <c r="X9" i="37"/>
  <c r="I24" i="37"/>
  <c r="L21" i="37"/>
  <c r="M21" i="37"/>
  <c r="N21" i="37"/>
  <c r="O21" i="37"/>
  <c r="P21" i="37"/>
  <c r="Q21" i="37"/>
  <c r="R21" i="37"/>
  <c r="S21" i="37"/>
  <c r="T21" i="37"/>
  <c r="U21" i="37"/>
  <c r="V21" i="37"/>
  <c r="W21" i="37"/>
  <c r="X21" i="37"/>
  <c r="I10" i="37"/>
  <c r="I6" i="37"/>
  <c r="J6" i="37"/>
  <c r="K6" i="37"/>
  <c r="L6" i="37"/>
  <c r="M6" i="37"/>
  <c r="N6" i="37"/>
  <c r="O6" i="37"/>
  <c r="P6" i="37"/>
  <c r="Q6" i="37"/>
  <c r="R6" i="37"/>
  <c r="S6" i="37"/>
  <c r="T6" i="37"/>
  <c r="U6" i="37"/>
  <c r="V6" i="37"/>
  <c r="W6" i="37"/>
  <c r="X6" i="37"/>
  <c r="U5" i="37"/>
  <c r="V5" i="37"/>
  <c r="W5" i="37"/>
  <c r="X5" i="37"/>
  <c r="L8" i="37"/>
  <c r="K8" i="37"/>
  <c r="J8" i="37"/>
  <c r="I4" i="37" l="1"/>
  <c r="M155" i="37"/>
  <c r="N155" i="37"/>
  <c r="O155" i="37"/>
  <c r="P155" i="37"/>
  <c r="Q155" i="37"/>
  <c r="R155" i="37"/>
  <c r="S155" i="37"/>
  <c r="T155" i="37"/>
  <c r="U155" i="37"/>
  <c r="V155" i="37"/>
  <c r="W155" i="37"/>
  <c r="X155" i="37"/>
  <c r="I79" i="37"/>
  <c r="M180" i="37"/>
  <c r="N180" i="37"/>
  <c r="O180" i="37"/>
  <c r="P180" i="37"/>
  <c r="Q180" i="37"/>
  <c r="R180" i="37"/>
  <c r="S180" i="37"/>
  <c r="T180" i="37"/>
  <c r="U180" i="37"/>
  <c r="V180" i="37"/>
  <c r="W180" i="37"/>
  <c r="X180" i="37"/>
  <c r="I93" i="37"/>
  <c r="I54" i="37"/>
  <c r="AB184" i="37" l="1"/>
  <c r="AA184" i="37"/>
  <c r="Z184" i="37"/>
  <c r="Y184" i="37"/>
  <c r="X183" i="37"/>
  <c r="W183" i="37"/>
  <c r="W182" i="37" s="1"/>
  <c r="W181" i="37" s="1"/>
  <c r="V183" i="37"/>
  <c r="U183" i="37"/>
  <c r="U182" i="37" s="1"/>
  <c r="U181" i="37" s="1"/>
  <c r="T183" i="37"/>
  <c r="T182" i="37" s="1"/>
  <c r="T181" i="37" s="1"/>
  <c r="S183" i="37"/>
  <c r="S182" i="37" s="1"/>
  <c r="S181" i="37" s="1"/>
  <c r="R183" i="37"/>
  <c r="R182" i="37" s="1"/>
  <c r="R181" i="37" s="1"/>
  <c r="Q183" i="37"/>
  <c r="Q182" i="37" s="1"/>
  <c r="Q181" i="37" s="1"/>
  <c r="P183" i="37"/>
  <c r="P182" i="37" s="1"/>
  <c r="P181" i="37" s="1"/>
  <c r="O183" i="37"/>
  <c r="O182" i="37" s="1"/>
  <c r="O181" i="37" s="1"/>
  <c r="N183" i="37"/>
  <c r="N182" i="37" s="1"/>
  <c r="N181" i="37" s="1"/>
  <c r="M183" i="37"/>
  <c r="M182" i="37" s="1"/>
  <c r="M181" i="37" s="1"/>
  <c r="L183" i="37"/>
  <c r="L182" i="37" s="1"/>
  <c r="K183" i="37"/>
  <c r="K182" i="37" s="1"/>
  <c r="J183" i="37"/>
  <c r="J182" i="37" s="1"/>
  <c r="I183" i="37"/>
  <c r="Y183" i="37" s="1"/>
  <c r="X182" i="37"/>
  <c r="X181" i="37" s="1"/>
  <c r="V182" i="37"/>
  <c r="V181" i="37" s="1"/>
  <c r="AB139" i="37"/>
  <c r="AA139" i="37"/>
  <c r="Z139" i="37"/>
  <c r="Y139" i="37"/>
  <c r="X138" i="37"/>
  <c r="W138" i="37"/>
  <c r="W137" i="37" s="1"/>
  <c r="W136" i="37" s="1"/>
  <c r="V138" i="37"/>
  <c r="V137" i="37" s="1"/>
  <c r="V136" i="37" s="1"/>
  <c r="U138" i="37"/>
  <c r="U137" i="37" s="1"/>
  <c r="U136" i="37" s="1"/>
  <c r="T138" i="37"/>
  <c r="T137" i="37" s="1"/>
  <c r="T136" i="37" s="1"/>
  <c r="S138" i="37"/>
  <c r="R138" i="37"/>
  <c r="R137" i="37" s="1"/>
  <c r="R136" i="37" s="1"/>
  <c r="Q138" i="37"/>
  <c r="Q137" i="37" s="1"/>
  <c r="Q136" i="37" s="1"/>
  <c r="P138" i="37"/>
  <c r="P137" i="37" s="1"/>
  <c r="P136" i="37" s="1"/>
  <c r="P123" i="37" s="1"/>
  <c r="O138" i="37"/>
  <c r="O137" i="37" s="1"/>
  <c r="O136" i="37" s="1"/>
  <c r="N138" i="37"/>
  <c r="M138" i="37"/>
  <c r="M137" i="37" s="1"/>
  <c r="M136" i="37" s="1"/>
  <c r="L138" i="37"/>
  <c r="L137" i="37" s="1"/>
  <c r="K138" i="37"/>
  <c r="K137" i="37" s="1"/>
  <c r="J138" i="37"/>
  <c r="J137" i="37" s="1"/>
  <c r="I138" i="37"/>
  <c r="I137" i="37" s="1"/>
  <c r="X137" i="37"/>
  <c r="X136" i="37" s="1"/>
  <c r="S137" i="37"/>
  <c r="S136" i="37" s="1"/>
  <c r="N137" i="37"/>
  <c r="N136" i="37" s="1"/>
  <c r="AB116" i="37"/>
  <c r="AA116" i="37"/>
  <c r="Z116" i="37"/>
  <c r="Y116" i="37"/>
  <c r="X115" i="37"/>
  <c r="X114" i="37" s="1"/>
  <c r="X113" i="37" s="1"/>
  <c r="W115" i="37"/>
  <c r="V115" i="37"/>
  <c r="V114" i="37" s="1"/>
  <c r="V113" i="37" s="1"/>
  <c r="U115" i="37"/>
  <c r="T115" i="37"/>
  <c r="S115" i="37"/>
  <c r="S114" i="37" s="1"/>
  <c r="S113" i="37" s="1"/>
  <c r="R115" i="37"/>
  <c r="R114" i="37" s="1"/>
  <c r="R113" i="37" s="1"/>
  <c r="Q115" i="37"/>
  <c r="Q114" i="37" s="1"/>
  <c r="Q113" i="37" s="1"/>
  <c r="P115" i="37"/>
  <c r="P114" i="37" s="1"/>
  <c r="P113" i="37" s="1"/>
  <c r="O115" i="37"/>
  <c r="O114" i="37" s="1"/>
  <c r="O113" i="37" s="1"/>
  <c r="N115" i="37"/>
  <c r="N114" i="37" s="1"/>
  <c r="N113" i="37" s="1"/>
  <c r="M115" i="37"/>
  <c r="M114" i="37" s="1"/>
  <c r="M113" i="37" s="1"/>
  <c r="L115" i="37"/>
  <c r="K115" i="37"/>
  <c r="K114" i="37" s="1"/>
  <c r="K113" i="37" s="1"/>
  <c r="J115" i="37"/>
  <c r="J114" i="37" s="1"/>
  <c r="J113" i="37" s="1"/>
  <c r="I115" i="37"/>
  <c r="I114" i="37" s="1"/>
  <c r="W114" i="37"/>
  <c r="W113" i="37" s="1"/>
  <c r="U114" i="37"/>
  <c r="U113" i="37" s="1"/>
  <c r="T114" i="37"/>
  <c r="T113" i="37" s="1"/>
  <c r="AB179" i="37"/>
  <c r="AA179" i="37"/>
  <c r="Z179" i="37"/>
  <c r="Y179" i="37"/>
  <c r="X178" i="37"/>
  <c r="W178" i="37"/>
  <c r="W177" i="37" s="1"/>
  <c r="W176" i="37" s="1"/>
  <c r="V178" i="37"/>
  <c r="V177" i="37" s="1"/>
  <c r="V176" i="37" s="1"/>
  <c r="U178" i="37"/>
  <c r="U177" i="37" s="1"/>
  <c r="U176" i="37" s="1"/>
  <c r="T178" i="37"/>
  <c r="T177" i="37" s="1"/>
  <c r="T176" i="37" s="1"/>
  <c r="S178" i="37"/>
  <c r="R178" i="37"/>
  <c r="R177" i="37" s="1"/>
  <c r="R176" i="37" s="1"/>
  <c r="Q178" i="37"/>
  <c r="Q177" i="37" s="1"/>
  <c r="Q176" i="37" s="1"/>
  <c r="P178" i="37"/>
  <c r="O178" i="37"/>
  <c r="O177" i="37" s="1"/>
  <c r="O176" i="37" s="1"/>
  <c r="N178" i="37"/>
  <c r="N177" i="37" s="1"/>
  <c r="N176" i="37" s="1"/>
  <c r="M178" i="37"/>
  <c r="M177" i="37" s="1"/>
  <c r="M176" i="37" s="1"/>
  <c r="L178" i="37"/>
  <c r="L177" i="37" s="1"/>
  <c r="K178" i="37"/>
  <c r="J178" i="37"/>
  <c r="J177" i="37" s="1"/>
  <c r="I178" i="37"/>
  <c r="I177" i="37" s="1"/>
  <c r="X177" i="37"/>
  <c r="X176" i="37" s="1"/>
  <c r="S177" i="37"/>
  <c r="S176" i="37" s="1"/>
  <c r="P177" i="37"/>
  <c r="P176" i="37" s="1"/>
  <c r="K177" i="37"/>
  <c r="AB175" i="37"/>
  <c r="AA175" i="37"/>
  <c r="Z175" i="37"/>
  <c r="Y175" i="37"/>
  <c r="X174" i="37"/>
  <c r="W174" i="37"/>
  <c r="V174" i="37"/>
  <c r="U174" i="37"/>
  <c r="U173" i="37" s="1"/>
  <c r="U172" i="37" s="1"/>
  <c r="T174" i="37"/>
  <c r="T173" i="37" s="1"/>
  <c r="T172" i="37" s="1"/>
  <c r="S174" i="37"/>
  <c r="S173" i="37" s="1"/>
  <c r="S172" i="37" s="1"/>
  <c r="R174" i="37"/>
  <c r="R173" i="37" s="1"/>
  <c r="R172" i="37" s="1"/>
  <c r="Q174" i="37"/>
  <c r="Q173" i="37" s="1"/>
  <c r="Q172" i="37" s="1"/>
  <c r="P174" i="37"/>
  <c r="P173" i="37" s="1"/>
  <c r="P172" i="37" s="1"/>
  <c r="O174" i="37"/>
  <c r="O173" i="37" s="1"/>
  <c r="O172" i="37" s="1"/>
  <c r="N174" i="37"/>
  <c r="N173" i="37" s="1"/>
  <c r="N172" i="37" s="1"/>
  <c r="M174" i="37"/>
  <c r="M173" i="37" s="1"/>
  <c r="M172" i="37" s="1"/>
  <c r="L174" i="37"/>
  <c r="L173" i="37" s="1"/>
  <c r="K174" i="37"/>
  <c r="K173" i="37" s="1"/>
  <c r="J174" i="37"/>
  <c r="J173" i="37" s="1"/>
  <c r="I174" i="37"/>
  <c r="X173" i="37"/>
  <c r="X172" i="37" s="1"/>
  <c r="W173" i="37"/>
  <c r="W172" i="37" s="1"/>
  <c r="V173" i="37"/>
  <c r="V172" i="37" s="1"/>
  <c r="AB171" i="37"/>
  <c r="AA171" i="37"/>
  <c r="Z171" i="37"/>
  <c r="Y171" i="37"/>
  <c r="X170" i="37"/>
  <c r="X169" i="37" s="1"/>
  <c r="X168" i="37" s="1"/>
  <c r="W170" i="37"/>
  <c r="W169" i="37" s="1"/>
  <c r="W168" i="37" s="1"/>
  <c r="V170" i="37"/>
  <c r="V169" i="37" s="1"/>
  <c r="V168" i="37" s="1"/>
  <c r="U170" i="37"/>
  <c r="T170" i="37"/>
  <c r="T169" i="37" s="1"/>
  <c r="T168" i="37" s="1"/>
  <c r="S170" i="37"/>
  <c r="S169" i="37" s="1"/>
  <c r="S168" i="37" s="1"/>
  <c r="R170" i="37"/>
  <c r="R169" i="37" s="1"/>
  <c r="R168" i="37" s="1"/>
  <c r="Q170" i="37"/>
  <c r="Q169" i="37" s="1"/>
  <c r="Q168" i="37" s="1"/>
  <c r="P170" i="37"/>
  <c r="P169" i="37" s="1"/>
  <c r="P168" i="37" s="1"/>
  <c r="O170" i="37"/>
  <c r="O169" i="37" s="1"/>
  <c r="O168" i="37" s="1"/>
  <c r="N170" i="37"/>
  <c r="N169" i="37" s="1"/>
  <c r="N168" i="37" s="1"/>
  <c r="M170" i="37"/>
  <c r="M169" i="37" s="1"/>
  <c r="M168" i="37" s="1"/>
  <c r="L170" i="37"/>
  <c r="L169" i="37" s="1"/>
  <c r="K170" i="37"/>
  <c r="K169" i="37" s="1"/>
  <c r="J170" i="37"/>
  <c r="J169" i="37" s="1"/>
  <c r="I170" i="37"/>
  <c r="Y170" i="37" s="1"/>
  <c r="U169" i="37"/>
  <c r="U168" i="37" s="1"/>
  <c r="AB167" i="37"/>
  <c r="AA167" i="37"/>
  <c r="Z167" i="37"/>
  <c r="Y167" i="37"/>
  <c r="X166" i="37"/>
  <c r="X165" i="37" s="1"/>
  <c r="X164" i="37" s="1"/>
  <c r="W166" i="37"/>
  <c r="W165" i="37" s="1"/>
  <c r="W164" i="37" s="1"/>
  <c r="V166" i="37"/>
  <c r="V165" i="37" s="1"/>
  <c r="V164" i="37" s="1"/>
  <c r="U166" i="37"/>
  <c r="U165" i="37" s="1"/>
  <c r="U164" i="37" s="1"/>
  <c r="T166" i="37"/>
  <c r="T165" i="37" s="1"/>
  <c r="T164" i="37" s="1"/>
  <c r="S166" i="37"/>
  <c r="S165" i="37" s="1"/>
  <c r="S164" i="37" s="1"/>
  <c r="R166" i="37"/>
  <c r="R165" i="37" s="1"/>
  <c r="R164" i="37" s="1"/>
  <c r="Q166" i="37"/>
  <c r="Q165" i="37" s="1"/>
  <c r="Q164" i="37" s="1"/>
  <c r="P166" i="37"/>
  <c r="P165" i="37" s="1"/>
  <c r="P164" i="37" s="1"/>
  <c r="O166" i="37"/>
  <c r="N166" i="37"/>
  <c r="N165" i="37" s="1"/>
  <c r="N164" i="37" s="1"/>
  <c r="M166" i="37"/>
  <c r="M165" i="37" s="1"/>
  <c r="M164" i="37" s="1"/>
  <c r="L166" i="37"/>
  <c r="K166" i="37"/>
  <c r="K165" i="37" s="1"/>
  <c r="J166" i="37"/>
  <c r="J165" i="37" s="1"/>
  <c r="I166" i="37"/>
  <c r="I165" i="37" s="1"/>
  <c r="O165" i="37"/>
  <c r="O164" i="37" s="1"/>
  <c r="AB163" i="37"/>
  <c r="AA163" i="37"/>
  <c r="Y163" i="37"/>
  <c r="X162" i="37"/>
  <c r="X161" i="37" s="1"/>
  <c r="X160" i="37" s="1"/>
  <c r="W162" i="37"/>
  <c r="W161" i="37" s="1"/>
  <c r="W160" i="37" s="1"/>
  <c r="V162" i="37"/>
  <c r="V161" i="37" s="1"/>
  <c r="V160" i="37" s="1"/>
  <c r="U162" i="37"/>
  <c r="U161" i="37" s="1"/>
  <c r="U160" i="37" s="1"/>
  <c r="T162" i="37"/>
  <c r="T161" i="37" s="1"/>
  <c r="T160" i="37" s="1"/>
  <c r="S162" i="37"/>
  <c r="S161" i="37" s="1"/>
  <c r="S160" i="37" s="1"/>
  <c r="R162" i="37"/>
  <c r="R161" i="37" s="1"/>
  <c r="R160" i="37" s="1"/>
  <c r="Q162" i="37"/>
  <c r="Q161" i="37" s="1"/>
  <c r="Q160" i="37" s="1"/>
  <c r="P162" i="37"/>
  <c r="P161" i="37" s="1"/>
  <c r="P160" i="37" s="1"/>
  <c r="O162" i="37"/>
  <c r="O161" i="37" s="1"/>
  <c r="O160" i="37" s="1"/>
  <c r="N162" i="37"/>
  <c r="N161" i="37" s="1"/>
  <c r="N160" i="37" s="1"/>
  <c r="M162" i="37"/>
  <c r="M161" i="37" s="1"/>
  <c r="M160" i="37" s="1"/>
  <c r="L162" i="37"/>
  <c r="L161" i="37" s="1"/>
  <c r="K162" i="37"/>
  <c r="K161" i="37" s="1"/>
  <c r="I162" i="37"/>
  <c r="I161" i="37" s="1"/>
  <c r="AB159" i="37"/>
  <c r="AA159" i="37"/>
  <c r="Z159" i="37"/>
  <c r="Y159" i="37"/>
  <c r="X158" i="37"/>
  <c r="W158" i="37"/>
  <c r="V158" i="37"/>
  <c r="U158" i="37"/>
  <c r="U157" i="37" s="1"/>
  <c r="U156" i="37" s="1"/>
  <c r="U154" i="37" s="1"/>
  <c r="T158" i="37"/>
  <c r="T157" i="37" s="1"/>
  <c r="T156" i="37" s="1"/>
  <c r="T154" i="37" s="1"/>
  <c r="S158" i="37"/>
  <c r="S157" i="37" s="1"/>
  <c r="S156" i="37" s="1"/>
  <c r="S154" i="37" s="1"/>
  <c r="R158" i="37"/>
  <c r="R157" i="37" s="1"/>
  <c r="R156" i="37" s="1"/>
  <c r="R154" i="37" s="1"/>
  <c r="Q158" i="37"/>
  <c r="Q157" i="37" s="1"/>
  <c r="Q156" i="37" s="1"/>
  <c r="Q154" i="37" s="1"/>
  <c r="P158" i="37"/>
  <c r="P157" i="37" s="1"/>
  <c r="P156" i="37" s="1"/>
  <c r="P154" i="37" s="1"/>
  <c r="O158" i="37"/>
  <c r="O157" i="37" s="1"/>
  <c r="O156" i="37" s="1"/>
  <c r="O154" i="37" s="1"/>
  <c r="N158" i="37"/>
  <c r="N157" i="37" s="1"/>
  <c r="N156" i="37" s="1"/>
  <c r="N154" i="37" s="1"/>
  <c r="M158" i="37"/>
  <c r="M157" i="37" s="1"/>
  <c r="M156" i="37" s="1"/>
  <c r="M154" i="37" s="1"/>
  <c r="L158" i="37"/>
  <c r="L157" i="37" s="1"/>
  <c r="K158" i="37"/>
  <c r="K157" i="37" s="1"/>
  <c r="J158" i="37"/>
  <c r="J157" i="37" s="1"/>
  <c r="I158" i="37"/>
  <c r="X157" i="37"/>
  <c r="X156" i="37" s="1"/>
  <c r="X154" i="37" s="1"/>
  <c r="W157" i="37"/>
  <c r="W156" i="37" s="1"/>
  <c r="W154" i="37" s="1"/>
  <c r="V157" i="37"/>
  <c r="V156" i="37" s="1"/>
  <c r="V154" i="37" s="1"/>
  <c r="AB153" i="37"/>
  <c r="AA153" i="37"/>
  <c r="Z153" i="37"/>
  <c r="Y153" i="37"/>
  <c r="X152" i="37"/>
  <c r="X151" i="37" s="1"/>
  <c r="X150" i="37" s="1"/>
  <c r="W152" i="37"/>
  <c r="W151" i="37" s="1"/>
  <c r="W150" i="37" s="1"/>
  <c r="V152" i="37"/>
  <c r="V151" i="37" s="1"/>
  <c r="V150" i="37" s="1"/>
  <c r="U152" i="37"/>
  <c r="U151" i="37" s="1"/>
  <c r="U150" i="37" s="1"/>
  <c r="T152" i="37"/>
  <c r="T151" i="37" s="1"/>
  <c r="T150" i="37" s="1"/>
  <c r="S152" i="37"/>
  <c r="S151" i="37" s="1"/>
  <c r="S150" i="37" s="1"/>
  <c r="R152" i="37"/>
  <c r="R151" i="37" s="1"/>
  <c r="R150" i="37" s="1"/>
  <c r="Q152" i="37"/>
  <c r="Q151" i="37" s="1"/>
  <c r="Q150" i="37" s="1"/>
  <c r="P152" i="37"/>
  <c r="P151" i="37" s="1"/>
  <c r="P150" i="37" s="1"/>
  <c r="O152" i="37"/>
  <c r="O151" i="37" s="1"/>
  <c r="O150" i="37" s="1"/>
  <c r="N152" i="37"/>
  <c r="N151" i="37" s="1"/>
  <c r="N150" i="37" s="1"/>
  <c r="M152" i="37"/>
  <c r="M151" i="37" s="1"/>
  <c r="M150" i="37" s="1"/>
  <c r="L152" i="37"/>
  <c r="L151" i="37" s="1"/>
  <c r="L150" i="37" s="1"/>
  <c r="K152" i="37"/>
  <c r="J152" i="37"/>
  <c r="J151" i="37" s="1"/>
  <c r="J150" i="37" s="1"/>
  <c r="I152" i="37"/>
  <c r="I151" i="37" s="1"/>
  <c r="AB145" i="37"/>
  <c r="AA145" i="37"/>
  <c r="Z145" i="37"/>
  <c r="Y145" i="37"/>
  <c r="X144" i="37"/>
  <c r="X143" i="37" s="1"/>
  <c r="X142" i="37" s="1"/>
  <c r="W144" i="37"/>
  <c r="W143" i="37" s="1"/>
  <c r="W142" i="37" s="1"/>
  <c r="V144" i="37"/>
  <c r="V143" i="37" s="1"/>
  <c r="V142" i="37" s="1"/>
  <c r="U144" i="37"/>
  <c r="U143" i="37" s="1"/>
  <c r="U142" i="37" s="1"/>
  <c r="T144" i="37"/>
  <c r="T143" i="37" s="1"/>
  <c r="T142" i="37" s="1"/>
  <c r="S144" i="37"/>
  <c r="S143" i="37" s="1"/>
  <c r="S142" i="37" s="1"/>
  <c r="R144" i="37"/>
  <c r="R143" i="37" s="1"/>
  <c r="R142" i="37" s="1"/>
  <c r="Q144" i="37"/>
  <c r="Q143" i="37" s="1"/>
  <c r="Q142" i="37" s="1"/>
  <c r="P144" i="37"/>
  <c r="P143" i="37" s="1"/>
  <c r="P142" i="37" s="1"/>
  <c r="O144" i="37"/>
  <c r="O143" i="37" s="1"/>
  <c r="O142" i="37" s="1"/>
  <c r="N144" i="37"/>
  <c r="N143" i="37" s="1"/>
  <c r="N142" i="37" s="1"/>
  <c r="M144" i="37"/>
  <c r="M143" i="37" s="1"/>
  <c r="M142" i="37" s="1"/>
  <c r="L144" i="37"/>
  <c r="L143" i="37" s="1"/>
  <c r="L142" i="37" s="1"/>
  <c r="K144" i="37"/>
  <c r="K143" i="37" s="1"/>
  <c r="K142" i="37" s="1"/>
  <c r="J144" i="37"/>
  <c r="J143" i="37" s="1"/>
  <c r="J142" i="37" s="1"/>
  <c r="I144" i="37"/>
  <c r="I143" i="37" s="1"/>
  <c r="AB149" i="37"/>
  <c r="AA149" i="37"/>
  <c r="Z149" i="37"/>
  <c r="Y149" i="37"/>
  <c r="X148" i="37"/>
  <c r="X147" i="37" s="1"/>
  <c r="X146" i="37" s="1"/>
  <c r="W148" i="37"/>
  <c r="W147" i="37" s="1"/>
  <c r="W146" i="37" s="1"/>
  <c r="V148" i="37"/>
  <c r="V147" i="37" s="1"/>
  <c r="V146" i="37" s="1"/>
  <c r="U148" i="37"/>
  <c r="U147" i="37" s="1"/>
  <c r="U146" i="37" s="1"/>
  <c r="T148" i="37"/>
  <c r="T147" i="37" s="1"/>
  <c r="T146" i="37" s="1"/>
  <c r="S148" i="37"/>
  <c r="S147" i="37" s="1"/>
  <c r="S146" i="37" s="1"/>
  <c r="R148" i="37"/>
  <c r="R147" i="37" s="1"/>
  <c r="R146" i="37" s="1"/>
  <c r="Q148" i="37"/>
  <c r="Q147" i="37" s="1"/>
  <c r="Q146" i="37" s="1"/>
  <c r="P148" i="37"/>
  <c r="P147" i="37" s="1"/>
  <c r="P146" i="37" s="1"/>
  <c r="O148" i="37"/>
  <c r="O147" i="37" s="1"/>
  <c r="O146" i="37" s="1"/>
  <c r="N148" i="37"/>
  <c r="N147" i="37" s="1"/>
  <c r="N146" i="37" s="1"/>
  <c r="M148" i="37"/>
  <c r="M147" i="37" s="1"/>
  <c r="M146" i="37" s="1"/>
  <c r="L148" i="37"/>
  <c r="L147" i="37" s="1"/>
  <c r="L146" i="37" s="1"/>
  <c r="K148" i="37"/>
  <c r="K147" i="37" s="1"/>
  <c r="K146" i="37" s="1"/>
  <c r="J148" i="37"/>
  <c r="J147" i="37" s="1"/>
  <c r="J146" i="37" s="1"/>
  <c r="I148" i="37"/>
  <c r="I147" i="37" s="1"/>
  <c r="AB135" i="37"/>
  <c r="AA135" i="37"/>
  <c r="Z135" i="37"/>
  <c r="Y135" i="37"/>
  <c r="X134" i="37"/>
  <c r="X133" i="37" s="1"/>
  <c r="X132" i="37" s="1"/>
  <c r="W134" i="37"/>
  <c r="W133" i="37" s="1"/>
  <c r="W132" i="37" s="1"/>
  <c r="V134" i="37"/>
  <c r="V133" i="37" s="1"/>
  <c r="V132" i="37" s="1"/>
  <c r="U134" i="37"/>
  <c r="U133" i="37" s="1"/>
  <c r="U132" i="37" s="1"/>
  <c r="T134" i="37"/>
  <c r="T133" i="37" s="1"/>
  <c r="T132" i="37" s="1"/>
  <c r="S134" i="37"/>
  <c r="S133" i="37" s="1"/>
  <c r="S132" i="37" s="1"/>
  <c r="R134" i="37"/>
  <c r="R133" i="37" s="1"/>
  <c r="R132" i="37" s="1"/>
  <c r="Q134" i="37"/>
  <c r="Q133" i="37" s="1"/>
  <c r="Q132" i="37" s="1"/>
  <c r="P134" i="37"/>
  <c r="P133" i="37" s="1"/>
  <c r="P132" i="37" s="1"/>
  <c r="O134" i="37"/>
  <c r="O133" i="37" s="1"/>
  <c r="O132" i="37" s="1"/>
  <c r="N134" i="37"/>
  <c r="N133" i="37" s="1"/>
  <c r="N132" i="37" s="1"/>
  <c r="M134" i="37"/>
  <c r="M133" i="37" s="1"/>
  <c r="M132" i="37" s="1"/>
  <c r="L134" i="37"/>
  <c r="K134" i="37"/>
  <c r="K133" i="37" s="1"/>
  <c r="K132" i="37" s="1"/>
  <c r="J134" i="37"/>
  <c r="J133" i="37" s="1"/>
  <c r="J132" i="37" s="1"/>
  <c r="I134" i="37"/>
  <c r="AB131" i="37"/>
  <c r="AA131" i="37"/>
  <c r="Z131" i="37"/>
  <c r="Y131" i="37"/>
  <c r="X130" i="37"/>
  <c r="X129" i="37" s="1"/>
  <c r="X128" i="37" s="1"/>
  <c r="W130" i="37"/>
  <c r="W129" i="37" s="1"/>
  <c r="W128" i="37" s="1"/>
  <c r="V130" i="37"/>
  <c r="V129" i="37" s="1"/>
  <c r="V128" i="37" s="1"/>
  <c r="U130" i="37"/>
  <c r="U129" i="37" s="1"/>
  <c r="U128" i="37" s="1"/>
  <c r="T130" i="37"/>
  <c r="T129" i="37" s="1"/>
  <c r="T128" i="37" s="1"/>
  <c r="S130" i="37"/>
  <c r="S129" i="37" s="1"/>
  <c r="S128" i="37" s="1"/>
  <c r="R130" i="37"/>
  <c r="R129" i="37" s="1"/>
  <c r="R128" i="37" s="1"/>
  <c r="Q130" i="37"/>
  <c r="Q129" i="37" s="1"/>
  <c r="Q128" i="37" s="1"/>
  <c r="P130" i="37"/>
  <c r="P129" i="37" s="1"/>
  <c r="P128" i="37" s="1"/>
  <c r="O130" i="37"/>
  <c r="O129" i="37" s="1"/>
  <c r="O128" i="37" s="1"/>
  <c r="N130" i="37"/>
  <c r="N129" i="37" s="1"/>
  <c r="N128" i="37" s="1"/>
  <c r="M130" i="37"/>
  <c r="M129" i="37" s="1"/>
  <c r="M128" i="37" s="1"/>
  <c r="L130" i="37"/>
  <c r="K130" i="37"/>
  <c r="K129" i="37" s="1"/>
  <c r="K128" i="37" s="1"/>
  <c r="J130" i="37"/>
  <c r="J129" i="37" s="1"/>
  <c r="J128" i="37" s="1"/>
  <c r="I130" i="37"/>
  <c r="AB127" i="37"/>
  <c r="AA127" i="37"/>
  <c r="Z127" i="37"/>
  <c r="Y127" i="37"/>
  <c r="X126" i="37"/>
  <c r="W126" i="37"/>
  <c r="V126" i="37"/>
  <c r="V125" i="37" s="1"/>
  <c r="V124" i="37" s="1"/>
  <c r="U126" i="37"/>
  <c r="U125" i="37" s="1"/>
  <c r="U124" i="37" s="1"/>
  <c r="T126" i="37"/>
  <c r="T125" i="37" s="1"/>
  <c r="T124" i="37" s="1"/>
  <c r="S126" i="37"/>
  <c r="S125" i="37" s="1"/>
  <c r="S124" i="37" s="1"/>
  <c r="R126" i="37"/>
  <c r="R125" i="37" s="1"/>
  <c r="R124" i="37" s="1"/>
  <c r="Q126" i="37"/>
  <c r="Q125" i="37" s="1"/>
  <c r="Q124" i="37" s="1"/>
  <c r="P126" i="37"/>
  <c r="P125" i="37" s="1"/>
  <c r="P124" i="37" s="1"/>
  <c r="P122" i="37" s="1"/>
  <c r="O126" i="37"/>
  <c r="O125" i="37" s="1"/>
  <c r="O124" i="37" s="1"/>
  <c r="O122" i="37" s="1"/>
  <c r="N126" i="37"/>
  <c r="N125" i="37" s="1"/>
  <c r="N124" i="37" s="1"/>
  <c r="N122" i="37" s="1"/>
  <c r="M126" i="37"/>
  <c r="M125" i="37" s="1"/>
  <c r="M124" i="37" s="1"/>
  <c r="M122" i="37" s="1"/>
  <c r="L126" i="37"/>
  <c r="K126" i="37"/>
  <c r="K125" i="37" s="1"/>
  <c r="K124" i="37" s="1"/>
  <c r="J126" i="37"/>
  <c r="J125" i="37" s="1"/>
  <c r="J124" i="37" s="1"/>
  <c r="I126" i="37"/>
  <c r="X125" i="37"/>
  <c r="X124" i="37" s="1"/>
  <c r="W125" i="37"/>
  <c r="W124" i="37" s="1"/>
  <c r="AB108" i="37"/>
  <c r="AA108" i="37"/>
  <c r="Z108" i="37"/>
  <c r="Y108" i="37"/>
  <c r="X107" i="37"/>
  <c r="X106" i="37" s="1"/>
  <c r="X105" i="37" s="1"/>
  <c r="W107" i="37"/>
  <c r="W106" i="37" s="1"/>
  <c r="W105" i="37" s="1"/>
  <c r="V107" i="37"/>
  <c r="V106" i="37" s="1"/>
  <c r="V105" i="37" s="1"/>
  <c r="U107" i="37"/>
  <c r="U106" i="37" s="1"/>
  <c r="U105" i="37" s="1"/>
  <c r="T107" i="37"/>
  <c r="T106" i="37" s="1"/>
  <c r="T105" i="37" s="1"/>
  <c r="S107" i="37"/>
  <c r="S106" i="37" s="1"/>
  <c r="S105" i="37" s="1"/>
  <c r="R107" i="37"/>
  <c r="R106" i="37" s="1"/>
  <c r="R105" i="37" s="1"/>
  <c r="Q107" i="37"/>
  <c r="Q106" i="37" s="1"/>
  <c r="Q105" i="37" s="1"/>
  <c r="P107" i="37"/>
  <c r="P106" i="37" s="1"/>
  <c r="P105" i="37" s="1"/>
  <c r="O107" i="37"/>
  <c r="O106" i="37" s="1"/>
  <c r="O105" i="37" s="1"/>
  <c r="N107" i="37"/>
  <c r="N106" i="37" s="1"/>
  <c r="N105" i="37" s="1"/>
  <c r="M107" i="37"/>
  <c r="M106" i="37" s="1"/>
  <c r="M105" i="37" s="1"/>
  <c r="L107" i="37"/>
  <c r="K107" i="37"/>
  <c r="K106" i="37" s="1"/>
  <c r="K105" i="37" s="1"/>
  <c r="J107" i="37"/>
  <c r="J106" i="37" s="1"/>
  <c r="J105" i="37" s="1"/>
  <c r="I107" i="37"/>
  <c r="I106" i="37" s="1"/>
  <c r="I105" i="37" s="1"/>
  <c r="AB53" i="37"/>
  <c r="AA53" i="37"/>
  <c r="Z53" i="37"/>
  <c r="Y53" i="37"/>
  <c r="X52" i="37"/>
  <c r="X51" i="37" s="1"/>
  <c r="W52" i="37"/>
  <c r="W51" i="37" s="1"/>
  <c r="V52" i="37"/>
  <c r="V51" i="37" s="1"/>
  <c r="U52" i="37"/>
  <c r="U51" i="37" s="1"/>
  <c r="T52" i="37"/>
  <c r="T51" i="37" s="1"/>
  <c r="S52" i="37"/>
  <c r="S51" i="37" s="1"/>
  <c r="R52" i="37"/>
  <c r="R51" i="37" s="1"/>
  <c r="Q52" i="37"/>
  <c r="Q51" i="37" s="1"/>
  <c r="P52" i="37"/>
  <c r="P51" i="37" s="1"/>
  <c r="O52" i="37"/>
  <c r="O51" i="37" s="1"/>
  <c r="N52" i="37"/>
  <c r="N51" i="37" s="1"/>
  <c r="M52" i="37"/>
  <c r="M51" i="37" s="1"/>
  <c r="L52" i="37"/>
  <c r="K52" i="37"/>
  <c r="J52" i="37"/>
  <c r="J51" i="37" s="1"/>
  <c r="I52" i="37"/>
  <c r="I51" i="37" s="1"/>
  <c r="I50" i="37" s="1"/>
  <c r="AB57" i="37"/>
  <c r="AA57" i="37"/>
  <c r="Z57" i="37"/>
  <c r="Y57" i="37"/>
  <c r="X56" i="37"/>
  <c r="X55" i="37" s="1"/>
  <c r="X54" i="37" s="1"/>
  <c r="W56" i="37"/>
  <c r="W55" i="37" s="1"/>
  <c r="W54" i="37" s="1"/>
  <c r="V56" i="37"/>
  <c r="V55" i="37" s="1"/>
  <c r="V54" i="37" s="1"/>
  <c r="U56" i="37"/>
  <c r="U55" i="37" s="1"/>
  <c r="U54" i="37" s="1"/>
  <c r="T56" i="37"/>
  <c r="T55" i="37" s="1"/>
  <c r="T54" i="37" s="1"/>
  <c r="S56" i="37"/>
  <c r="S55" i="37" s="1"/>
  <c r="S54" i="37" s="1"/>
  <c r="R56" i="37"/>
  <c r="R55" i="37" s="1"/>
  <c r="R54" i="37" s="1"/>
  <c r="Q56" i="37"/>
  <c r="Q55" i="37" s="1"/>
  <c r="Q54" i="37" s="1"/>
  <c r="P56" i="37"/>
  <c r="P55" i="37" s="1"/>
  <c r="P54" i="37" s="1"/>
  <c r="O56" i="37"/>
  <c r="O55" i="37" s="1"/>
  <c r="O54" i="37" s="1"/>
  <c r="N56" i="37"/>
  <c r="N55" i="37" s="1"/>
  <c r="N54" i="37" s="1"/>
  <c r="M56" i="37"/>
  <c r="M55" i="37" s="1"/>
  <c r="M54" i="37" s="1"/>
  <c r="L56" i="37"/>
  <c r="K56" i="37"/>
  <c r="J56" i="37"/>
  <c r="J55" i="37" s="1"/>
  <c r="J54" i="37" s="1"/>
  <c r="I56" i="37"/>
  <c r="I55" i="37" s="1"/>
  <c r="AA61" i="37"/>
  <c r="Z61" i="37"/>
  <c r="Y61" i="37"/>
  <c r="X60" i="37"/>
  <c r="X59" i="37" s="1"/>
  <c r="X58" i="37" s="1"/>
  <c r="W60" i="37"/>
  <c r="W59" i="37" s="1"/>
  <c r="W58" i="37" s="1"/>
  <c r="V60" i="37"/>
  <c r="V59" i="37" s="1"/>
  <c r="V58" i="37" s="1"/>
  <c r="U60" i="37"/>
  <c r="U59" i="37" s="1"/>
  <c r="U58" i="37" s="1"/>
  <c r="T60" i="37"/>
  <c r="T59" i="37" s="1"/>
  <c r="T58" i="37" s="1"/>
  <c r="S60" i="37"/>
  <c r="S59" i="37" s="1"/>
  <c r="S58" i="37" s="1"/>
  <c r="R60" i="37"/>
  <c r="R59" i="37" s="1"/>
  <c r="R58" i="37" s="1"/>
  <c r="Q60" i="37"/>
  <c r="Q59" i="37" s="1"/>
  <c r="Q58" i="37" s="1"/>
  <c r="P60" i="37"/>
  <c r="P59" i="37" s="1"/>
  <c r="P58" i="37" s="1"/>
  <c r="O60" i="37"/>
  <c r="O59" i="37" s="1"/>
  <c r="O58" i="37" s="1"/>
  <c r="N60" i="37"/>
  <c r="N59" i="37" s="1"/>
  <c r="N58" i="37" s="1"/>
  <c r="M60" i="37"/>
  <c r="M59" i="37" s="1"/>
  <c r="M58" i="37" s="1"/>
  <c r="K60" i="37"/>
  <c r="J60" i="37"/>
  <c r="J59" i="37" s="1"/>
  <c r="J58" i="37" s="1"/>
  <c r="I60" i="37"/>
  <c r="I59" i="37" s="1"/>
  <c r="I58" i="37" s="1"/>
  <c r="AB65" i="37"/>
  <c r="AA65" i="37"/>
  <c r="Z65" i="37"/>
  <c r="Y65" i="37"/>
  <c r="X64" i="37"/>
  <c r="X63" i="37" s="1"/>
  <c r="X62" i="37" s="1"/>
  <c r="W64" i="37"/>
  <c r="W63" i="37" s="1"/>
  <c r="W62" i="37" s="1"/>
  <c r="V64" i="37"/>
  <c r="V63" i="37" s="1"/>
  <c r="V62" i="37" s="1"/>
  <c r="U64" i="37"/>
  <c r="U63" i="37" s="1"/>
  <c r="U62" i="37" s="1"/>
  <c r="T64" i="37"/>
  <c r="T63" i="37" s="1"/>
  <c r="T62" i="37" s="1"/>
  <c r="S64" i="37"/>
  <c r="S63" i="37" s="1"/>
  <c r="S62" i="37" s="1"/>
  <c r="R64" i="37"/>
  <c r="R63" i="37" s="1"/>
  <c r="R62" i="37" s="1"/>
  <c r="Q64" i="37"/>
  <c r="Q63" i="37" s="1"/>
  <c r="Q62" i="37" s="1"/>
  <c r="P64" i="37"/>
  <c r="P63" i="37" s="1"/>
  <c r="P62" i="37" s="1"/>
  <c r="O64" i="37"/>
  <c r="O63" i="37" s="1"/>
  <c r="O62" i="37" s="1"/>
  <c r="N64" i="37"/>
  <c r="N63" i="37" s="1"/>
  <c r="N62" i="37" s="1"/>
  <c r="M64" i="37"/>
  <c r="M63" i="37" s="1"/>
  <c r="M62" i="37" s="1"/>
  <c r="L64" i="37"/>
  <c r="K64" i="37"/>
  <c r="J64" i="37"/>
  <c r="J63" i="37" s="1"/>
  <c r="J62" i="37" s="1"/>
  <c r="I64" i="37"/>
  <c r="I63" i="37"/>
  <c r="I62" i="37" s="1"/>
  <c r="AB69" i="37"/>
  <c r="AA69" i="37"/>
  <c r="Z69" i="37"/>
  <c r="Y69" i="37"/>
  <c r="X68" i="37"/>
  <c r="X67" i="37" s="1"/>
  <c r="X66" i="37" s="1"/>
  <c r="W68" i="37"/>
  <c r="W67" i="37" s="1"/>
  <c r="W66" i="37" s="1"/>
  <c r="V68" i="37"/>
  <c r="V67" i="37" s="1"/>
  <c r="V66" i="37" s="1"/>
  <c r="U68" i="37"/>
  <c r="U67" i="37" s="1"/>
  <c r="U66" i="37" s="1"/>
  <c r="T68" i="37"/>
  <c r="T67" i="37" s="1"/>
  <c r="T66" i="37" s="1"/>
  <c r="S68" i="37"/>
  <c r="S67" i="37" s="1"/>
  <c r="S66" i="37" s="1"/>
  <c r="R68" i="37"/>
  <c r="R67" i="37" s="1"/>
  <c r="R66" i="37" s="1"/>
  <c r="Q68" i="37"/>
  <c r="Q67" i="37" s="1"/>
  <c r="Q66" i="37" s="1"/>
  <c r="P68" i="37"/>
  <c r="P67" i="37" s="1"/>
  <c r="P66" i="37" s="1"/>
  <c r="O68" i="37"/>
  <c r="O67" i="37" s="1"/>
  <c r="O66" i="37" s="1"/>
  <c r="N68" i="37"/>
  <c r="N67" i="37" s="1"/>
  <c r="N66" i="37" s="1"/>
  <c r="M68" i="37"/>
  <c r="M67" i="37" s="1"/>
  <c r="M66" i="37" s="1"/>
  <c r="K68" i="37"/>
  <c r="J68" i="37"/>
  <c r="J67" i="37" s="1"/>
  <c r="J66" i="37" s="1"/>
  <c r="I68" i="37"/>
  <c r="I67" i="37" s="1"/>
  <c r="I66" i="37" s="1"/>
  <c r="AB73" i="37"/>
  <c r="AA73" i="37"/>
  <c r="Z73" i="37"/>
  <c r="Y73" i="37"/>
  <c r="X72" i="37"/>
  <c r="X71" i="37" s="1"/>
  <c r="W72" i="37"/>
  <c r="W71" i="37" s="1"/>
  <c r="V72" i="37"/>
  <c r="V71" i="37" s="1"/>
  <c r="U72" i="37"/>
  <c r="U71" i="37" s="1"/>
  <c r="T72" i="37"/>
  <c r="T71" i="37" s="1"/>
  <c r="S72" i="37"/>
  <c r="S71" i="37" s="1"/>
  <c r="R72" i="37"/>
  <c r="R71" i="37" s="1"/>
  <c r="Q72" i="37"/>
  <c r="Q71" i="37" s="1"/>
  <c r="P72" i="37"/>
  <c r="P71" i="37" s="1"/>
  <c r="O72" i="37"/>
  <c r="O71" i="37" s="1"/>
  <c r="N72" i="37"/>
  <c r="N71" i="37" s="1"/>
  <c r="M72" i="37"/>
  <c r="M71" i="37" s="1"/>
  <c r="L72" i="37"/>
  <c r="L71" i="37" s="1"/>
  <c r="L70" i="37" s="1"/>
  <c r="I72" i="37"/>
  <c r="I71" i="37" s="1"/>
  <c r="AB78" i="37"/>
  <c r="AA78" i="37"/>
  <c r="Z78" i="37"/>
  <c r="Y78" i="37"/>
  <c r="X77" i="37"/>
  <c r="X76" i="37" s="1"/>
  <c r="W77" i="37"/>
  <c r="W76" i="37" s="1"/>
  <c r="V77" i="37"/>
  <c r="V76" i="37" s="1"/>
  <c r="U77" i="37"/>
  <c r="U76" i="37" s="1"/>
  <c r="T77" i="37"/>
  <c r="T76" i="37" s="1"/>
  <c r="S77" i="37"/>
  <c r="S76" i="37" s="1"/>
  <c r="R77" i="37"/>
  <c r="R76" i="37" s="1"/>
  <c r="Q77" i="37"/>
  <c r="Q76" i="37" s="1"/>
  <c r="P77" i="37"/>
  <c r="P76" i="37" s="1"/>
  <c r="O77" i="37"/>
  <c r="O76" i="37" s="1"/>
  <c r="N77" i="37"/>
  <c r="M77" i="37"/>
  <c r="M76" i="37" s="1"/>
  <c r="L77" i="37"/>
  <c r="L76" i="37" s="1"/>
  <c r="L75" i="37" s="1"/>
  <c r="K77" i="37"/>
  <c r="K76" i="37" s="1"/>
  <c r="K75" i="37" s="1"/>
  <c r="J77" i="37"/>
  <c r="J76" i="37" s="1"/>
  <c r="J75" i="37" s="1"/>
  <c r="I77" i="37"/>
  <c r="I76" i="37" s="1"/>
  <c r="AB82" i="37"/>
  <c r="AA82" i="37"/>
  <c r="Z82" i="37"/>
  <c r="Y82" i="37"/>
  <c r="X81" i="37"/>
  <c r="X80" i="37" s="1"/>
  <c r="X79" i="37" s="1"/>
  <c r="W81" i="37"/>
  <c r="W80" i="37" s="1"/>
  <c r="W79" i="37" s="1"/>
  <c r="V81" i="37"/>
  <c r="V80" i="37" s="1"/>
  <c r="V79" i="37" s="1"/>
  <c r="U81" i="37"/>
  <c r="U80" i="37" s="1"/>
  <c r="U79" i="37" s="1"/>
  <c r="T81" i="37"/>
  <c r="T80" i="37" s="1"/>
  <c r="T79" i="37" s="1"/>
  <c r="S81" i="37"/>
  <c r="S80" i="37" s="1"/>
  <c r="S79" i="37" s="1"/>
  <c r="R81" i="37"/>
  <c r="R80" i="37" s="1"/>
  <c r="R79" i="37" s="1"/>
  <c r="Q81" i="37"/>
  <c r="Q80" i="37" s="1"/>
  <c r="Q79" i="37" s="1"/>
  <c r="P81" i="37"/>
  <c r="P80" i="37" s="1"/>
  <c r="P79" i="37" s="1"/>
  <c r="O81" i="37"/>
  <c r="O80" i="37" s="1"/>
  <c r="O79" i="37" s="1"/>
  <c r="N81" i="37"/>
  <c r="N80" i="37" s="1"/>
  <c r="N79" i="37" s="1"/>
  <c r="M81" i="37"/>
  <c r="M80" i="37" s="1"/>
  <c r="M79" i="37" s="1"/>
  <c r="L81" i="37"/>
  <c r="K81" i="37"/>
  <c r="J81" i="37"/>
  <c r="J80" i="37" s="1"/>
  <c r="J79" i="37" s="1"/>
  <c r="I81" i="37"/>
  <c r="I80" i="37" s="1"/>
  <c r="AB86" i="37"/>
  <c r="AA86" i="37"/>
  <c r="Z86" i="37"/>
  <c r="Y86" i="37"/>
  <c r="X85" i="37"/>
  <c r="X84" i="37" s="1"/>
  <c r="X83" i="37" s="1"/>
  <c r="W85" i="37"/>
  <c r="W84" i="37" s="1"/>
  <c r="W83" i="37" s="1"/>
  <c r="V85" i="37"/>
  <c r="V84" i="37" s="1"/>
  <c r="V83" i="37" s="1"/>
  <c r="U85" i="37"/>
  <c r="U84" i="37" s="1"/>
  <c r="U83" i="37" s="1"/>
  <c r="T85" i="37"/>
  <c r="T84" i="37" s="1"/>
  <c r="T83" i="37" s="1"/>
  <c r="S85" i="37"/>
  <c r="S84" i="37" s="1"/>
  <c r="S83" i="37" s="1"/>
  <c r="R85" i="37"/>
  <c r="R84" i="37" s="1"/>
  <c r="R83" i="37" s="1"/>
  <c r="Q85" i="37"/>
  <c r="Q84" i="37" s="1"/>
  <c r="Q83" i="37" s="1"/>
  <c r="P85" i="37"/>
  <c r="P84" i="37" s="1"/>
  <c r="P83" i="37" s="1"/>
  <c r="O85" i="37"/>
  <c r="O84" i="37" s="1"/>
  <c r="O83" i="37" s="1"/>
  <c r="N85" i="37"/>
  <c r="N84" i="37" s="1"/>
  <c r="N83" i="37" s="1"/>
  <c r="M85" i="37"/>
  <c r="M84" i="37" s="1"/>
  <c r="M83" i="37" s="1"/>
  <c r="L85" i="37"/>
  <c r="L84" i="37" s="1"/>
  <c r="L83" i="37" s="1"/>
  <c r="K85" i="37"/>
  <c r="K84" i="37" s="1"/>
  <c r="K83" i="37" s="1"/>
  <c r="J85" i="37"/>
  <c r="J84" i="37" s="1"/>
  <c r="J83" i="37" s="1"/>
  <c r="I85" i="37"/>
  <c r="I84" i="37" s="1"/>
  <c r="I83" i="37" s="1"/>
  <c r="AB92" i="37"/>
  <c r="AA92" i="37"/>
  <c r="Z92" i="37"/>
  <c r="Y92" i="37"/>
  <c r="X91" i="37"/>
  <c r="W91" i="37"/>
  <c r="W90" i="37" s="1"/>
  <c r="V91" i="37"/>
  <c r="V90" i="37" s="1"/>
  <c r="U91" i="37"/>
  <c r="U90" i="37" s="1"/>
  <c r="T91" i="37"/>
  <c r="T90" i="37" s="1"/>
  <c r="S91" i="37"/>
  <c r="S90" i="37" s="1"/>
  <c r="R91" i="37"/>
  <c r="R90" i="37" s="1"/>
  <c r="Q91" i="37"/>
  <c r="Q90" i="37" s="1"/>
  <c r="P91" i="37"/>
  <c r="P90" i="37" s="1"/>
  <c r="O91" i="37"/>
  <c r="O90" i="37" s="1"/>
  <c r="N91" i="37"/>
  <c r="N90" i="37" s="1"/>
  <c r="M91" i="37"/>
  <c r="M90" i="37" s="1"/>
  <c r="L91" i="37"/>
  <c r="K91" i="37"/>
  <c r="J91" i="37"/>
  <c r="J90" i="37" s="1"/>
  <c r="J89" i="37" s="1"/>
  <c r="I91" i="37"/>
  <c r="I90" i="37" s="1"/>
  <c r="X90" i="37"/>
  <c r="AB96" i="37"/>
  <c r="AA96" i="37"/>
  <c r="Z96" i="37"/>
  <c r="Y96" i="37"/>
  <c r="X95" i="37"/>
  <c r="X94" i="37" s="1"/>
  <c r="X93" i="37" s="1"/>
  <c r="W95" i="37"/>
  <c r="W94" i="37" s="1"/>
  <c r="W93" i="37" s="1"/>
  <c r="V95" i="37"/>
  <c r="V94" i="37" s="1"/>
  <c r="V93" i="37" s="1"/>
  <c r="U95" i="37"/>
  <c r="U94" i="37" s="1"/>
  <c r="U93" i="37" s="1"/>
  <c r="T95" i="37"/>
  <c r="T94" i="37" s="1"/>
  <c r="T93" i="37" s="1"/>
  <c r="S95" i="37"/>
  <c r="S94" i="37" s="1"/>
  <c r="S93" i="37" s="1"/>
  <c r="R95" i="37"/>
  <c r="R94" i="37" s="1"/>
  <c r="R93" i="37" s="1"/>
  <c r="Q95" i="37"/>
  <c r="Q94" i="37" s="1"/>
  <c r="Q93" i="37" s="1"/>
  <c r="P95" i="37"/>
  <c r="P94" i="37" s="1"/>
  <c r="P93" i="37" s="1"/>
  <c r="O95" i="37"/>
  <c r="O94" i="37" s="1"/>
  <c r="O93" i="37" s="1"/>
  <c r="N95" i="37"/>
  <c r="N94" i="37" s="1"/>
  <c r="N93" i="37" s="1"/>
  <c r="M95" i="37"/>
  <c r="M94" i="37" s="1"/>
  <c r="M93" i="37" s="1"/>
  <c r="L95" i="37"/>
  <c r="L94" i="37" s="1"/>
  <c r="L93" i="37" s="1"/>
  <c r="K95" i="37"/>
  <c r="K94" i="37" s="1"/>
  <c r="K93" i="37" s="1"/>
  <c r="J95" i="37"/>
  <c r="J94" i="37" s="1"/>
  <c r="J93" i="37" s="1"/>
  <c r="I95" i="37"/>
  <c r="I94" i="37" s="1"/>
  <c r="AB100" i="37"/>
  <c r="AA100" i="37"/>
  <c r="Z100" i="37"/>
  <c r="Y100" i="37"/>
  <c r="X99" i="37"/>
  <c r="X98" i="37" s="1"/>
  <c r="X97" i="37" s="1"/>
  <c r="W99" i="37"/>
  <c r="W98" i="37" s="1"/>
  <c r="W97" i="37" s="1"/>
  <c r="V99" i="37"/>
  <c r="V98" i="37" s="1"/>
  <c r="V97" i="37" s="1"/>
  <c r="U99" i="37"/>
  <c r="U98" i="37" s="1"/>
  <c r="U97" i="37" s="1"/>
  <c r="T99" i="37"/>
  <c r="T98" i="37" s="1"/>
  <c r="T97" i="37" s="1"/>
  <c r="S99" i="37"/>
  <c r="S98" i="37" s="1"/>
  <c r="S97" i="37" s="1"/>
  <c r="R99" i="37"/>
  <c r="R98" i="37" s="1"/>
  <c r="R97" i="37" s="1"/>
  <c r="Q99" i="37"/>
  <c r="Q98" i="37" s="1"/>
  <c r="Q97" i="37" s="1"/>
  <c r="P99" i="37"/>
  <c r="P98" i="37" s="1"/>
  <c r="P97" i="37" s="1"/>
  <c r="O99" i="37"/>
  <c r="O98" i="37" s="1"/>
  <c r="O97" i="37" s="1"/>
  <c r="N99" i="37"/>
  <c r="N98" i="37" s="1"/>
  <c r="N97" i="37" s="1"/>
  <c r="M99" i="37"/>
  <c r="M98" i="37" s="1"/>
  <c r="M97" i="37" s="1"/>
  <c r="L99" i="37"/>
  <c r="L98" i="37" s="1"/>
  <c r="L97" i="37" s="1"/>
  <c r="K99" i="37"/>
  <c r="J99" i="37"/>
  <c r="I99" i="37"/>
  <c r="I98" i="37" s="1"/>
  <c r="I97" i="37" s="1"/>
  <c r="AB104" i="37"/>
  <c r="AA104" i="37"/>
  <c r="Z104" i="37"/>
  <c r="Y104" i="37"/>
  <c r="X103" i="37"/>
  <c r="X102" i="37" s="1"/>
  <c r="X101" i="37" s="1"/>
  <c r="W103" i="37"/>
  <c r="W102" i="37" s="1"/>
  <c r="W101" i="37" s="1"/>
  <c r="V103" i="37"/>
  <c r="V102" i="37" s="1"/>
  <c r="V101" i="37" s="1"/>
  <c r="U103" i="37"/>
  <c r="U102" i="37" s="1"/>
  <c r="U101" i="37" s="1"/>
  <c r="T103" i="37"/>
  <c r="T102" i="37" s="1"/>
  <c r="T101" i="37" s="1"/>
  <c r="S103" i="37"/>
  <c r="S102" i="37" s="1"/>
  <c r="S101" i="37" s="1"/>
  <c r="R103" i="37"/>
  <c r="R102" i="37" s="1"/>
  <c r="R101" i="37" s="1"/>
  <c r="Q103" i="37"/>
  <c r="Q102" i="37" s="1"/>
  <c r="Q101" i="37" s="1"/>
  <c r="P103" i="37"/>
  <c r="P102" i="37" s="1"/>
  <c r="P101" i="37" s="1"/>
  <c r="O103" i="37"/>
  <c r="O102" i="37" s="1"/>
  <c r="O101" i="37" s="1"/>
  <c r="N103" i="37"/>
  <c r="N102" i="37" s="1"/>
  <c r="N101" i="37" s="1"/>
  <c r="M103" i="37"/>
  <c r="M102" i="37" s="1"/>
  <c r="M101" i="37" s="1"/>
  <c r="L103" i="37"/>
  <c r="L102" i="37" s="1"/>
  <c r="L101" i="37" s="1"/>
  <c r="K103" i="37"/>
  <c r="K102" i="37" s="1"/>
  <c r="K101" i="37" s="1"/>
  <c r="J103" i="37"/>
  <c r="J102" i="37" s="1"/>
  <c r="J101" i="37" s="1"/>
  <c r="I101" i="37"/>
  <c r="L141" i="37" l="1"/>
  <c r="L140" i="37" s="1"/>
  <c r="M140" i="37"/>
  <c r="M141" i="37"/>
  <c r="N140" i="37"/>
  <c r="N141" i="37"/>
  <c r="N123" i="37"/>
  <c r="O140" i="37"/>
  <c r="O141" i="37"/>
  <c r="X140" i="37"/>
  <c r="X141" i="37"/>
  <c r="P140" i="37"/>
  <c r="P141" i="37"/>
  <c r="Q140" i="37"/>
  <c r="Q141" i="37"/>
  <c r="V123" i="37"/>
  <c r="R140" i="37"/>
  <c r="R141" i="37"/>
  <c r="Q122" i="37"/>
  <c r="Q123" i="37"/>
  <c r="AA137" i="37"/>
  <c r="R122" i="37"/>
  <c r="R123" i="37"/>
  <c r="S140" i="37"/>
  <c r="S141" i="37"/>
  <c r="T140" i="37"/>
  <c r="T141" i="37"/>
  <c r="J74" i="37"/>
  <c r="W123" i="37"/>
  <c r="S122" i="37"/>
  <c r="S123" i="37"/>
  <c r="U140" i="37"/>
  <c r="U141" i="37"/>
  <c r="M123" i="37"/>
  <c r="X123" i="37"/>
  <c r="T122" i="37"/>
  <c r="T123" i="37"/>
  <c r="J141" i="37"/>
  <c r="J140" i="37" s="1"/>
  <c r="V140" i="37"/>
  <c r="V141" i="37"/>
  <c r="U123" i="37"/>
  <c r="W140" i="37"/>
  <c r="W141" i="37"/>
  <c r="O123" i="37"/>
  <c r="I182" i="37"/>
  <c r="AB183" i="37"/>
  <c r="AB115" i="37"/>
  <c r="Z178" i="37"/>
  <c r="Z138" i="37"/>
  <c r="Y182" i="37"/>
  <c r="Z182" i="37"/>
  <c r="Z181" i="37"/>
  <c r="AA182" i="37"/>
  <c r="AB182" i="37"/>
  <c r="I181" i="37"/>
  <c r="Z183" i="37"/>
  <c r="L114" i="37"/>
  <c r="AB137" i="37"/>
  <c r="AA183" i="37"/>
  <c r="L136" i="37"/>
  <c r="AB136" i="37" s="1"/>
  <c r="AA138" i="37"/>
  <c r="AB138" i="37"/>
  <c r="I136" i="37"/>
  <c r="Y136" i="37" s="1"/>
  <c r="Y137" i="37"/>
  <c r="Z137" i="37"/>
  <c r="J136" i="37"/>
  <c r="Z136" i="37" s="1"/>
  <c r="K136" i="37"/>
  <c r="AA136" i="37" s="1"/>
  <c r="Y138" i="37"/>
  <c r="I113" i="37"/>
  <c r="Y113" i="37" s="1"/>
  <c r="Y114" i="37"/>
  <c r="Z113" i="37"/>
  <c r="Z114" i="37"/>
  <c r="AA114" i="37"/>
  <c r="AA113" i="37"/>
  <c r="Z115" i="37"/>
  <c r="AA115" i="37"/>
  <c r="Y115" i="37"/>
  <c r="AB166" i="37"/>
  <c r="AA178" i="37"/>
  <c r="Y177" i="37"/>
  <c r="I176" i="37"/>
  <c r="Y176" i="37" s="1"/>
  <c r="Z177" i="37"/>
  <c r="Z176" i="37"/>
  <c r="AA177" i="37"/>
  <c r="AB177" i="37"/>
  <c r="AB176" i="37"/>
  <c r="AA176" i="37"/>
  <c r="Y178" i="37"/>
  <c r="AB178" i="37"/>
  <c r="AB170" i="37"/>
  <c r="Y174" i="37"/>
  <c r="AA173" i="37"/>
  <c r="AA172" i="37"/>
  <c r="AB173" i="37"/>
  <c r="AB172" i="37"/>
  <c r="Z173" i="37"/>
  <c r="Z172" i="37"/>
  <c r="Z174" i="37"/>
  <c r="AA174" i="37"/>
  <c r="I173" i="37"/>
  <c r="AB174" i="37"/>
  <c r="AB169" i="37"/>
  <c r="Z169" i="37"/>
  <c r="Z168" i="37"/>
  <c r="AA169" i="37"/>
  <c r="AA168" i="37"/>
  <c r="Z170" i="37"/>
  <c r="AA170" i="37"/>
  <c r="AB168" i="37"/>
  <c r="I169" i="37"/>
  <c r="AB158" i="37"/>
  <c r="AB162" i="37"/>
  <c r="AA166" i="37"/>
  <c r="AB154" i="37"/>
  <c r="AA165" i="37"/>
  <c r="AB161" i="37"/>
  <c r="L165" i="37"/>
  <c r="AB165" i="37" s="1"/>
  <c r="AA152" i="37"/>
  <c r="AA164" i="37"/>
  <c r="I164" i="37"/>
  <c r="Y164" i="37" s="1"/>
  <c r="Y165" i="37"/>
  <c r="Z165" i="37"/>
  <c r="Z164" i="37"/>
  <c r="Y166" i="37"/>
  <c r="Z166" i="37"/>
  <c r="AA99" i="37"/>
  <c r="AB160" i="37"/>
  <c r="Y161" i="37"/>
  <c r="I160" i="37"/>
  <c r="Y160" i="37" s="1"/>
  <c r="AA161" i="37"/>
  <c r="AA160" i="37"/>
  <c r="Y162" i="37"/>
  <c r="AA162" i="37"/>
  <c r="AB157" i="37"/>
  <c r="Y158" i="37"/>
  <c r="AB156" i="37"/>
  <c r="Z157" i="37"/>
  <c r="AA157" i="37"/>
  <c r="AA158" i="37"/>
  <c r="Z158" i="37"/>
  <c r="AB134" i="37"/>
  <c r="I157" i="37"/>
  <c r="AB64" i="37"/>
  <c r="AB130" i="37"/>
  <c r="K151" i="37"/>
  <c r="Z152" i="37"/>
  <c r="I150" i="37"/>
  <c r="Y150" i="37" s="1"/>
  <c r="Y151" i="37"/>
  <c r="Z151" i="37"/>
  <c r="Z150" i="37"/>
  <c r="AB151" i="37"/>
  <c r="AB150" i="37"/>
  <c r="Y152" i="37"/>
  <c r="AB152" i="37"/>
  <c r="L133" i="37"/>
  <c r="AB148" i="37"/>
  <c r="Z144" i="37"/>
  <c r="Y130" i="37"/>
  <c r="AA144" i="37"/>
  <c r="AA143" i="37"/>
  <c r="Y143" i="37"/>
  <c r="I142" i="37"/>
  <c r="Z143" i="37"/>
  <c r="AB143" i="37"/>
  <c r="Y144" i="37"/>
  <c r="AB144" i="37"/>
  <c r="AA81" i="37"/>
  <c r="L129" i="37"/>
  <c r="AB147" i="37"/>
  <c r="Y147" i="37"/>
  <c r="I146" i="37"/>
  <c r="Y146" i="37" s="1"/>
  <c r="Z147" i="37"/>
  <c r="AA147" i="37"/>
  <c r="AA146" i="37"/>
  <c r="Y148" i="37"/>
  <c r="Z148" i="37"/>
  <c r="AA148" i="37"/>
  <c r="AB146" i="37"/>
  <c r="AB107" i="37"/>
  <c r="AA133" i="37"/>
  <c r="Y134" i="37"/>
  <c r="AA134" i="37"/>
  <c r="Z133" i="37"/>
  <c r="Z132" i="37"/>
  <c r="Z134" i="37"/>
  <c r="AA132" i="37"/>
  <c r="I133" i="37"/>
  <c r="Z129" i="37"/>
  <c r="AA129" i="37"/>
  <c r="AA128" i="37"/>
  <c r="Z130" i="37"/>
  <c r="AA130" i="37"/>
  <c r="I129" i="37"/>
  <c r="AB103" i="37"/>
  <c r="Z81" i="37"/>
  <c r="Y91" i="37"/>
  <c r="AB52" i="37"/>
  <c r="AB126" i="37"/>
  <c r="L51" i="37"/>
  <c r="AB51" i="37" s="1"/>
  <c r="Y126" i="37"/>
  <c r="Z99" i="37"/>
  <c r="AB91" i="37"/>
  <c r="AA72" i="37"/>
  <c r="L125" i="37"/>
  <c r="L124" i="37" s="1"/>
  <c r="K98" i="37"/>
  <c r="K97" i="37" s="1"/>
  <c r="AA91" i="37"/>
  <c r="Z77" i="37"/>
  <c r="AA71" i="37"/>
  <c r="AA68" i="37"/>
  <c r="AB68" i="37"/>
  <c r="AA56" i="37"/>
  <c r="AB56" i="37"/>
  <c r="AA52" i="37"/>
  <c r="AB95" i="37"/>
  <c r="AB81" i="37"/>
  <c r="Y72" i="37"/>
  <c r="L63" i="37"/>
  <c r="L62" i="37" s="1"/>
  <c r="L90" i="37"/>
  <c r="Z125" i="37"/>
  <c r="AA125" i="37"/>
  <c r="Z126" i="37"/>
  <c r="AA126" i="37"/>
  <c r="I125" i="37"/>
  <c r="AA95" i="37"/>
  <c r="Y76" i="37"/>
  <c r="Y63" i="37"/>
  <c r="Y62" i="37" s="1"/>
  <c r="Y90" i="37"/>
  <c r="Y84" i="37"/>
  <c r="Y83" i="37" s="1"/>
  <c r="Z60" i="37"/>
  <c r="Z102" i="37"/>
  <c r="Z101" i="37" s="1"/>
  <c r="Z85" i="37"/>
  <c r="K67" i="37"/>
  <c r="K66" i="37" s="1"/>
  <c r="Z64" i="37"/>
  <c r="AA60" i="37"/>
  <c r="K90" i="37"/>
  <c r="AA85" i="37"/>
  <c r="AB77" i="37"/>
  <c r="L67" i="37"/>
  <c r="L66" i="37" s="1"/>
  <c r="AA64" i="37"/>
  <c r="Y56" i="37"/>
  <c r="Z106" i="37"/>
  <c r="Z105" i="37" s="1"/>
  <c r="AA94" i="37"/>
  <c r="AA93" i="37" s="1"/>
  <c r="Y71" i="37"/>
  <c r="Y94" i="37"/>
  <c r="Y93" i="37" s="1"/>
  <c r="Z80" i="37"/>
  <c r="Z79" i="37" s="1"/>
  <c r="Z67" i="37"/>
  <c r="Z66" i="37" s="1"/>
  <c r="L55" i="37"/>
  <c r="L54" i="37" s="1"/>
  <c r="AB98" i="37"/>
  <c r="AB97" i="37" s="1"/>
  <c r="L80" i="37"/>
  <c r="L79" i="37" s="1"/>
  <c r="L74" i="37" s="1"/>
  <c r="Y85" i="37"/>
  <c r="AB71" i="37"/>
  <c r="L106" i="37"/>
  <c r="L105" i="37" s="1"/>
  <c r="Y102" i="37"/>
  <c r="Y101" i="37" s="1"/>
  <c r="Z103" i="37"/>
  <c r="AB99" i="37"/>
  <c r="AB84" i="37"/>
  <c r="AB83" i="37" s="1"/>
  <c r="Z72" i="37"/>
  <c r="Y59" i="37"/>
  <c r="Y58" i="37" s="1"/>
  <c r="K51" i="37"/>
  <c r="AA51" i="37" s="1"/>
  <c r="AA103" i="37"/>
  <c r="Z94" i="37"/>
  <c r="Z93" i="37" s="1"/>
  <c r="Z91" i="37"/>
  <c r="AB85" i="37"/>
  <c r="AB76" i="37"/>
  <c r="AA77" i="37"/>
  <c r="AB72" i="37"/>
  <c r="K59" i="37"/>
  <c r="K58" i="37" s="1"/>
  <c r="Y55" i="37"/>
  <c r="Y54" i="37" s="1"/>
  <c r="Y51" i="37"/>
  <c r="Y106" i="37"/>
  <c r="Y105" i="37" s="1"/>
  <c r="K63" i="37"/>
  <c r="K62" i="37" s="1"/>
  <c r="K55" i="37"/>
  <c r="K54" i="37" s="1"/>
  <c r="Z51" i="37"/>
  <c r="Y60" i="37"/>
  <c r="AA106" i="37"/>
  <c r="AA105" i="37" s="1"/>
  <c r="K80" i="37"/>
  <c r="K79" i="37" s="1"/>
  <c r="K74" i="37" s="1"/>
  <c r="Y80" i="37"/>
  <c r="Y79" i="37" s="1"/>
  <c r="Y64" i="37"/>
  <c r="AA107" i="37"/>
  <c r="J98" i="37"/>
  <c r="J97" i="37" s="1"/>
  <c r="Y98" i="37"/>
  <c r="Y97" i="37" s="1"/>
  <c r="Y67" i="37"/>
  <c r="Y66" i="37" s="1"/>
  <c r="Z55" i="37"/>
  <c r="Z54" i="37" s="1"/>
  <c r="Y107" i="37"/>
  <c r="Z107" i="37"/>
  <c r="Y52" i="37"/>
  <c r="Z52" i="37"/>
  <c r="Z56" i="37"/>
  <c r="Z59" i="37"/>
  <c r="Z58" i="37" s="1"/>
  <c r="Z63" i="37"/>
  <c r="Z62" i="37" s="1"/>
  <c r="Y68" i="37"/>
  <c r="Z68" i="37"/>
  <c r="Z71" i="37"/>
  <c r="AA76" i="37"/>
  <c r="Y77" i="37"/>
  <c r="N76" i="37"/>
  <c r="Z76" i="37" s="1"/>
  <c r="Y81" i="37"/>
  <c r="Z84" i="37"/>
  <c r="Z83" i="37" s="1"/>
  <c r="AA84" i="37"/>
  <c r="AA83" i="37" s="1"/>
  <c r="Z90" i="37"/>
  <c r="AB94" i="37"/>
  <c r="AB93" i="37" s="1"/>
  <c r="Y95" i="37"/>
  <c r="Z95" i="37"/>
  <c r="Y99" i="37"/>
  <c r="AA102" i="37"/>
  <c r="AA101" i="37" s="1"/>
  <c r="AB102" i="37"/>
  <c r="AB101" i="37" s="1"/>
  <c r="Y103" i="37"/>
  <c r="AJ218" i="34"/>
  <c r="AJ211" i="34"/>
  <c r="AJ205" i="34"/>
  <c r="AJ201" i="34"/>
  <c r="AJ193" i="34"/>
  <c r="AJ185" i="34"/>
  <c r="AJ174" i="34"/>
  <c r="AJ160" i="34"/>
  <c r="AJ154" i="34"/>
  <c r="AJ147" i="34"/>
  <c r="AJ141" i="34"/>
  <c r="AJ136" i="34"/>
  <c r="AK136" i="34" s="1"/>
  <c r="AJ131" i="34"/>
  <c r="AJ126" i="34"/>
  <c r="AJ108" i="34"/>
  <c r="AJ107" i="34" s="1"/>
  <c r="AJ103" i="34"/>
  <c r="AJ92" i="34"/>
  <c r="AJ87" i="34"/>
  <c r="AJ78" i="34"/>
  <c r="AJ73" i="34"/>
  <c r="AJ68" i="34"/>
  <c r="AJ67" i="34" s="1"/>
  <c r="AJ61" i="34"/>
  <c r="AJ57" i="34"/>
  <c r="AJ53" i="34"/>
  <c r="AJ42" i="34"/>
  <c r="AJ36" i="34"/>
  <c r="AJ30" i="34"/>
  <c r="AJ22" i="34"/>
  <c r="AI22" i="34"/>
  <c r="AJ18" i="34"/>
  <c r="AJ75" i="34"/>
  <c r="AK75" i="34" s="1"/>
  <c r="AJ76" i="34"/>
  <c r="AK76" i="34" s="1"/>
  <c r="AJ77" i="34"/>
  <c r="AK77" i="34" s="1"/>
  <c r="AJ222" i="34"/>
  <c r="AJ221" i="34"/>
  <c r="AJ220" i="34"/>
  <c r="AJ219" i="34"/>
  <c r="AK219" i="34" s="1"/>
  <c r="AJ217" i="34"/>
  <c r="AJ216" i="34"/>
  <c r="AJ215" i="34"/>
  <c r="AJ214" i="34"/>
  <c r="AJ213" i="34"/>
  <c r="AJ212" i="34"/>
  <c r="AJ209" i="34"/>
  <c r="AJ208" i="34"/>
  <c r="AK208" i="34" s="1"/>
  <c r="AJ207" i="34"/>
  <c r="AK207" i="34" s="1"/>
  <c r="AJ206" i="34"/>
  <c r="AJ204" i="34"/>
  <c r="AJ203" i="34"/>
  <c r="AK203" i="34" s="1"/>
  <c r="AJ202" i="34"/>
  <c r="AJ200" i="34"/>
  <c r="AJ199" i="34"/>
  <c r="AJ198" i="34"/>
  <c r="AJ197" i="34"/>
  <c r="AJ196" i="34"/>
  <c r="AJ195" i="34"/>
  <c r="AJ194" i="34"/>
  <c r="AJ192" i="34"/>
  <c r="AK192" i="34" s="1"/>
  <c r="AJ191" i="34"/>
  <c r="AK191" i="34" s="1"/>
  <c r="AJ190" i="34"/>
  <c r="AJ189" i="34"/>
  <c r="AJ188" i="34"/>
  <c r="AK188" i="34" s="1"/>
  <c r="AJ187" i="34"/>
  <c r="AK187" i="34" s="1"/>
  <c r="AJ186" i="34"/>
  <c r="AJ184" i="34"/>
  <c r="AK184" i="34" s="1"/>
  <c r="AJ183" i="34"/>
  <c r="AK183" i="34" s="1"/>
  <c r="AJ182" i="34"/>
  <c r="AJ181" i="34"/>
  <c r="AJ180" i="34"/>
  <c r="AK180" i="34" s="1"/>
  <c r="AJ179" i="34"/>
  <c r="AK179" i="34" s="1"/>
  <c r="AJ178" i="34"/>
  <c r="AJ177" i="34"/>
  <c r="AJ176" i="34"/>
  <c r="AK176" i="34" s="1"/>
  <c r="AJ175" i="34"/>
  <c r="AK175" i="34" s="1"/>
  <c r="AJ173" i="34"/>
  <c r="AJ172" i="34"/>
  <c r="AJ171" i="34"/>
  <c r="AK171" i="34" s="1"/>
  <c r="AJ170" i="34"/>
  <c r="AJ169" i="34"/>
  <c r="AJ168" i="34"/>
  <c r="AJ167" i="34"/>
  <c r="AK167" i="34" s="1"/>
  <c r="AJ166" i="34"/>
  <c r="AJ165" i="34"/>
  <c r="AJ164" i="34"/>
  <c r="AJ163" i="34"/>
  <c r="AK163" i="34" s="1"/>
  <c r="AJ162" i="34"/>
  <c r="AJ161" i="34"/>
  <c r="AJ157" i="34"/>
  <c r="AJ156" i="34"/>
  <c r="AK156" i="34" s="1"/>
  <c r="AJ155" i="34"/>
  <c r="AK155" i="34" s="1"/>
  <c r="AJ153" i="34"/>
  <c r="AJ152" i="34"/>
  <c r="AK152" i="34" s="1"/>
  <c r="AJ151" i="34"/>
  <c r="AK151" i="34" s="1"/>
  <c r="AJ150" i="34"/>
  <c r="AJ149" i="34"/>
  <c r="AJ148" i="34"/>
  <c r="AK148" i="34" s="1"/>
  <c r="AJ146" i="34"/>
  <c r="AJ145" i="34"/>
  <c r="AJ144" i="34"/>
  <c r="AJ143" i="34"/>
  <c r="AK143" i="34" s="1"/>
  <c r="AJ142" i="34"/>
  <c r="AJ138" i="34"/>
  <c r="AJ137" i="34"/>
  <c r="AJ135" i="34"/>
  <c r="AK135" i="34" s="1"/>
  <c r="AJ134" i="34"/>
  <c r="AJ133" i="34"/>
  <c r="AK133" i="34" s="1"/>
  <c r="AJ132" i="34"/>
  <c r="AK132" i="34" s="1"/>
  <c r="AJ130" i="34"/>
  <c r="AJ129" i="34"/>
  <c r="AJ128" i="34"/>
  <c r="AJ127" i="34"/>
  <c r="AK127" i="34" s="1"/>
  <c r="AJ123" i="34"/>
  <c r="AK123" i="34" s="1"/>
  <c r="AJ122" i="34"/>
  <c r="AJ121" i="34"/>
  <c r="AJ120" i="34"/>
  <c r="AK120" i="34" s="1"/>
  <c r="AJ119" i="34"/>
  <c r="AK119" i="34" s="1"/>
  <c r="AJ118" i="34"/>
  <c r="AJ117" i="34"/>
  <c r="AJ116" i="34"/>
  <c r="AK116" i="34" s="1"/>
  <c r="AJ115" i="34"/>
  <c r="AK115" i="34" s="1"/>
  <c r="AJ114" i="34"/>
  <c r="AJ113" i="34"/>
  <c r="AJ112" i="34"/>
  <c r="AK112" i="34" s="1"/>
  <c r="AJ111" i="34"/>
  <c r="AK111" i="34" s="1"/>
  <c r="AJ110" i="34"/>
  <c r="AJ109" i="34"/>
  <c r="AJ106" i="34"/>
  <c r="AJ105" i="34"/>
  <c r="AJ104" i="34"/>
  <c r="AJ102" i="34"/>
  <c r="AJ101" i="34"/>
  <c r="AJ100" i="34"/>
  <c r="AJ99" i="34"/>
  <c r="AJ98" i="34"/>
  <c r="AJ97" i="34"/>
  <c r="AJ96" i="34"/>
  <c r="AJ95" i="34"/>
  <c r="AJ94" i="34"/>
  <c r="AJ93" i="34"/>
  <c r="AJ91" i="34"/>
  <c r="AK91" i="34" s="1"/>
  <c r="AJ90" i="34"/>
  <c r="AJ89" i="34"/>
  <c r="AK89" i="34" s="1"/>
  <c r="AJ88" i="34"/>
  <c r="AK88" i="34" s="1"/>
  <c r="AJ86" i="34"/>
  <c r="AJ85" i="34"/>
  <c r="AJ84" i="34"/>
  <c r="AK84" i="34" s="1"/>
  <c r="AJ83" i="34"/>
  <c r="AK83" i="34" s="1"/>
  <c r="AJ82" i="34"/>
  <c r="AJ81" i="34"/>
  <c r="AJ80" i="34"/>
  <c r="AK80" i="34" s="1"/>
  <c r="AJ79" i="34"/>
  <c r="AK79" i="34" s="1"/>
  <c r="AJ74" i="34"/>
  <c r="AJ72" i="34"/>
  <c r="AJ71" i="34"/>
  <c r="AJ70" i="34"/>
  <c r="AJ69" i="34"/>
  <c r="AK69" i="34" s="1"/>
  <c r="AJ65" i="34"/>
  <c r="AJ64" i="34"/>
  <c r="AJ63" i="34"/>
  <c r="AJ62" i="34"/>
  <c r="AJ60" i="34"/>
  <c r="AJ59" i="34"/>
  <c r="AJ58" i="34"/>
  <c r="AJ56" i="34"/>
  <c r="AK56" i="34" s="1"/>
  <c r="AJ55" i="34"/>
  <c r="AK55" i="34" s="1"/>
  <c r="AJ54" i="34"/>
  <c r="AK53" i="34"/>
  <c r="AJ51" i="34"/>
  <c r="AK51" i="34" s="1"/>
  <c r="AJ50" i="34"/>
  <c r="AJ49" i="34"/>
  <c r="AJ48" i="34"/>
  <c r="AK48" i="34" s="1"/>
  <c r="AJ47" i="34"/>
  <c r="AK47" i="34" s="1"/>
  <c r="AJ46" i="34"/>
  <c r="AJ45" i="34"/>
  <c r="AJ44" i="34"/>
  <c r="AK44" i="34" s="1"/>
  <c r="AJ43" i="34"/>
  <c r="AK43" i="34" s="1"/>
  <c r="AJ41" i="34"/>
  <c r="AJ40" i="34"/>
  <c r="AJ39" i="34"/>
  <c r="AK39" i="34" s="1"/>
  <c r="AJ38" i="34"/>
  <c r="AJ37" i="34"/>
  <c r="AJ35" i="34"/>
  <c r="AJ34" i="34"/>
  <c r="AJ33" i="34"/>
  <c r="AJ32" i="34"/>
  <c r="AJ31" i="34"/>
  <c r="AJ29" i="34"/>
  <c r="AK29" i="34" s="1"/>
  <c r="AJ28" i="34"/>
  <c r="AK28" i="34" s="1"/>
  <c r="AJ27" i="34"/>
  <c r="AK27" i="34" s="1"/>
  <c r="AJ26" i="34"/>
  <c r="AJ25" i="34"/>
  <c r="AK25" i="34" s="1"/>
  <c r="AJ24" i="34"/>
  <c r="AK24" i="34" s="1"/>
  <c r="AJ23" i="34"/>
  <c r="AK23" i="34" s="1"/>
  <c r="AJ21" i="34"/>
  <c r="AJ20" i="34"/>
  <c r="AK20" i="34" s="1"/>
  <c r="AJ19" i="34"/>
  <c r="AK19" i="34" s="1"/>
  <c r="AJ17" i="34"/>
  <c r="AJ16" i="34"/>
  <c r="AJ15" i="34"/>
  <c r="AK15" i="34" s="1"/>
  <c r="AJ14" i="34"/>
  <c r="AJ13" i="34"/>
  <c r="AJ12" i="34"/>
  <c r="AJ10" i="34"/>
  <c r="AJ11" i="34"/>
  <c r="AK11" i="34" s="1"/>
  <c r="Z218" i="34"/>
  <c r="Z211" i="34"/>
  <c r="Z210" i="34"/>
  <c r="Z205" i="34"/>
  <c r="Z201" i="34"/>
  <c r="Z193" i="34"/>
  <c r="Z185" i="34"/>
  <c r="Z159" i="34" s="1"/>
  <c r="Z158" i="34" s="1"/>
  <c r="Z174" i="34"/>
  <c r="Z160" i="34"/>
  <c r="Z154" i="34"/>
  <c r="Z147" i="34"/>
  <c r="Z141" i="34"/>
  <c r="Z140" i="34"/>
  <c r="Z139" i="34" s="1"/>
  <c r="Z136" i="34"/>
  <c r="Z131" i="34"/>
  <c r="Z126" i="34"/>
  <c r="Z125" i="34" s="1"/>
  <c r="Z124" i="34" s="1"/>
  <c r="Z108" i="34"/>
  <c r="Z107" i="34"/>
  <c r="Z103" i="34"/>
  <c r="Z92" i="34"/>
  <c r="Z87" i="34"/>
  <c r="Z78" i="34"/>
  <c r="Z73" i="34"/>
  <c r="Z68" i="34"/>
  <c r="Z67" i="34" s="1"/>
  <c r="Z66" i="34" s="1"/>
  <c r="Z61" i="34"/>
  <c r="Z57" i="34"/>
  <c r="Z53" i="34"/>
  <c r="Z52" i="34"/>
  <c r="Z42" i="34"/>
  <c r="Z36" i="34"/>
  <c r="Z30" i="34"/>
  <c r="Z22" i="34"/>
  <c r="Z18" i="34"/>
  <c r="Z10" i="34"/>
  <c r="Z9" i="34" s="1"/>
  <c r="Z8" i="34" s="1"/>
  <c r="AK134" i="34"/>
  <c r="AK130" i="34"/>
  <c r="AK70" i="34"/>
  <c r="AK222" i="34"/>
  <c r="AK221" i="34"/>
  <c r="AK220" i="34"/>
  <c r="AK217" i="34"/>
  <c r="AK216" i="34"/>
  <c r="AK215" i="34"/>
  <c r="AK214" i="34"/>
  <c r="AK213" i="34"/>
  <c r="AK212" i="34"/>
  <c r="AK209" i="34"/>
  <c r="AK206" i="34"/>
  <c r="AK204" i="34"/>
  <c r="AK202" i="34"/>
  <c r="AK200" i="34"/>
  <c r="AK199" i="34"/>
  <c r="AK198" i="34"/>
  <c r="AK197" i="34"/>
  <c r="AK196" i="34"/>
  <c r="AK195" i="34"/>
  <c r="AK194" i="34"/>
  <c r="AK190" i="34"/>
  <c r="AK189" i="34"/>
  <c r="AK186" i="34"/>
  <c r="AK182" i="34"/>
  <c r="AK181" i="34"/>
  <c r="AK178" i="34"/>
  <c r="AK177" i="34"/>
  <c r="AK173" i="34"/>
  <c r="AK172" i="34"/>
  <c r="AK170" i="34"/>
  <c r="AK169" i="34"/>
  <c r="AK168" i="34"/>
  <c r="AK166" i="34"/>
  <c r="AK165" i="34"/>
  <c r="AK164" i="34"/>
  <c r="AK162" i="34"/>
  <c r="AK161" i="34"/>
  <c r="AK160" i="34"/>
  <c r="AK157" i="34"/>
  <c r="AK153" i="34"/>
  <c r="AK150" i="34"/>
  <c r="AK149" i="34"/>
  <c r="AK146" i="34"/>
  <c r="AK145" i="34"/>
  <c r="AK144" i="34"/>
  <c r="AK142" i="34"/>
  <c r="AK138" i="34"/>
  <c r="AK137" i="34"/>
  <c r="AK129" i="34"/>
  <c r="AK128" i="34"/>
  <c r="AK122" i="34"/>
  <c r="AK121" i="34"/>
  <c r="AK118" i="34"/>
  <c r="AK117" i="34"/>
  <c r="AK114" i="34"/>
  <c r="AK113" i="34"/>
  <c r="AK110" i="34"/>
  <c r="AK109" i="34"/>
  <c r="AK106" i="34"/>
  <c r="AK105" i="34"/>
  <c r="AK104" i="34"/>
  <c r="AK102" i="34"/>
  <c r="AK101" i="34"/>
  <c r="AK100" i="34"/>
  <c r="AK99" i="34"/>
  <c r="AK98" i="34"/>
  <c r="AK97" i="34"/>
  <c r="AK96" i="34"/>
  <c r="AK95" i="34"/>
  <c r="AK94" i="34"/>
  <c r="AK93" i="34"/>
  <c r="AK90" i="34"/>
  <c r="AK86" i="34"/>
  <c r="AK85" i="34"/>
  <c r="AK82" i="34"/>
  <c r="AK81" i="34"/>
  <c r="AK74" i="34"/>
  <c r="AK72" i="34"/>
  <c r="AK71" i="34"/>
  <c r="AK65" i="34"/>
  <c r="AK64" i="34"/>
  <c r="AK63" i="34"/>
  <c r="AK62" i="34"/>
  <c r="AK61" i="34"/>
  <c r="AK60" i="34"/>
  <c r="AK59" i="34"/>
  <c r="AK58" i="34"/>
  <c r="AK54" i="34"/>
  <c r="AK50" i="34"/>
  <c r="AK49" i="34"/>
  <c r="AK46" i="34"/>
  <c r="AK45" i="34"/>
  <c r="AK41" i="34"/>
  <c r="AK40" i="34"/>
  <c r="AK38" i="34"/>
  <c r="AK37" i="34"/>
  <c r="AK35" i="34"/>
  <c r="AK34" i="34"/>
  <c r="AK33" i="34"/>
  <c r="AK32" i="34"/>
  <c r="AK31" i="34"/>
  <c r="AK26" i="34"/>
  <c r="AK21" i="34"/>
  <c r="AK17" i="34"/>
  <c r="AK16" i="34"/>
  <c r="AK14" i="34"/>
  <c r="AK13" i="34"/>
  <c r="AK12" i="34"/>
  <c r="AI218" i="34"/>
  <c r="AK218" i="34" s="1"/>
  <c r="AI211" i="34"/>
  <c r="AI205" i="34"/>
  <c r="AK205" i="34" s="1"/>
  <c r="AI201" i="34"/>
  <c r="AK201" i="34" s="1"/>
  <c r="AI193" i="34"/>
  <c r="AK193" i="34" s="1"/>
  <c r="AI185" i="34"/>
  <c r="AK185" i="34" s="1"/>
  <c r="AI174" i="34"/>
  <c r="AK174" i="34" s="1"/>
  <c r="AI160" i="34"/>
  <c r="AI154" i="34"/>
  <c r="AK154" i="34" s="1"/>
  <c r="AI147" i="34"/>
  <c r="AI141" i="34"/>
  <c r="AK141" i="34" s="1"/>
  <c r="AI136" i="34"/>
  <c r="AI131" i="34"/>
  <c r="AI126" i="34"/>
  <c r="AK126" i="34" s="1"/>
  <c r="AI108" i="34"/>
  <c r="AI107" i="34" s="1"/>
  <c r="AI103" i="34"/>
  <c r="AK103" i="34" s="1"/>
  <c r="AI92" i="34"/>
  <c r="AI87" i="34"/>
  <c r="AI78" i="34"/>
  <c r="AK78" i="34" s="1"/>
  <c r="AI73" i="34"/>
  <c r="AK73" i="34" s="1"/>
  <c r="AI68" i="34"/>
  <c r="AI61" i="34"/>
  <c r="AI57" i="34"/>
  <c r="AK57" i="34" s="1"/>
  <c r="AI53" i="34"/>
  <c r="AI52" i="34"/>
  <c r="AI42" i="34"/>
  <c r="AK42" i="34" s="1"/>
  <c r="AI36" i="34"/>
  <c r="AK36" i="34" s="1"/>
  <c r="AI30" i="34"/>
  <c r="AK30" i="34" s="1"/>
  <c r="AK22" i="34"/>
  <c r="AI18" i="34"/>
  <c r="AK18" i="34" s="1"/>
  <c r="AI10" i="34"/>
  <c r="AH223" i="34"/>
  <c r="AH222" i="34"/>
  <c r="AH221" i="34"/>
  <c r="AH220" i="34"/>
  <c r="AH219" i="34"/>
  <c r="AH218" i="34"/>
  <c r="AH217" i="34"/>
  <c r="AH216" i="34"/>
  <c r="AH215" i="34"/>
  <c r="AH214" i="34"/>
  <c r="AH213" i="34"/>
  <c r="AH212" i="34"/>
  <c r="AH211" i="34"/>
  <c r="AH210" i="34"/>
  <c r="AH209" i="34"/>
  <c r="AH208" i="34"/>
  <c r="AH207" i="34"/>
  <c r="AH206" i="34"/>
  <c r="AH205" i="34"/>
  <c r="AH204" i="34"/>
  <c r="AH203" i="34"/>
  <c r="AH202" i="34"/>
  <c r="AH201" i="34"/>
  <c r="AH200" i="34"/>
  <c r="AH199" i="34"/>
  <c r="AH198" i="34"/>
  <c r="AH197" i="34"/>
  <c r="AH196" i="34"/>
  <c r="AH195" i="34"/>
  <c r="AH194" i="34"/>
  <c r="AH193" i="34"/>
  <c r="AH192" i="34"/>
  <c r="AH191" i="34"/>
  <c r="AH190" i="34"/>
  <c r="AH189" i="34"/>
  <c r="AH188" i="34"/>
  <c r="AH187" i="34"/>
  <c r="AH186" i="34"/>
  <c r="AH185" i="34"/>
  <c r="AH184" i="34"/>
  <c r="AH183" i="34"/>
  <c r="AH182" i="34"/>
  <c r="AH181" i="34"/>
  <c r="AH180" i="34"/>
  <c r="AH179" i="34"/>
  <c r="AH178" i="34"/>
  <c r="AH177" i="34"/>
  <c r="AH176" i="34"/>
  <c r="AH175" i="34"/>
  <c r="AH174" i="34"/>
  <c r="AH173" i="34"/>
  <c r="AH172" i="34"/>
  <c r="AH171" i="34"/>
  <c r="AH170" i="34"/>
  <c r="AH169" i="34"/>
  <c r="AH168" i="34"/>
  <c r="AH167" i="34"/>
  <c r="AH166" i="34"/>
  <c r="AH165" i="34"/>
  <c r="AH164" i="34"/>
  <c r="AH163" i="34"/>
  <c r="AH162" i="34"/>
  <c r="AH161" i="34"/>
  <c r="AH160" i="34"/>
  <c r="AH159" i="34"/>
  <c r="AH158" i="34"/>
  <c r="AH157" i="34"/>
  <c r="AH156" i="34"/>
  <c r="AH155" i="34"/>
  <c r="AH154" i="34"/>
  <c r="AH153" i="34"/>
  <c r="AH152" i="34"/>
  <c r="AH151" i="34"/>
  <c r="AH150" i="34"/>
  <c r="AH149" i="34"/>
  <c r="AH148" i="34"/>
  <c r="AH147" i="34"/>
  <c r="AH146" i="34"/>
  <c r="AH145" i="34"/>
  <c r="AH144" i="34"/>
  <c r="AH143" i="34"/>
  <c r="AH142" i="34"/>
  <c r="AH141" i="34"/>
  <c r="AH140" i="34"/>
  <c r="AH139" i="34"/>
  <c r="AH138" i="34"/>
  <c r="AH137" i="34"/>
  <c r="AH136" i="34"/>
  <c r="AH135" i="34"/>
  <c r="AH134" i="34"/>
  <c r="AH133" i="34"/>
  <c r="AH132" i="34"/>
  <c r="AH131" i="34"/>
  <c r="AH130" i="34"/>
  <c r="AH129" i="34"/>
  <c r="AH128" i="34"/>
  <c r="AH127" i="34"/>
  <c r="AH126" i="34"/>
  <c r="AH125" i="34"/>
  <c r="AH124" i="34"/>
  <c r="AH123" i="34"/>
  <c r="AH122" i="34"/>
  <c r="AH121" i="34"/>
  <c r="AH120" i="34"/>
  <c r="AH119" i="34"/>
  <c r="AH118" i="34"/>
  <c r="AH117" i="34"/>
  <c r="AH116" i="34"/>
  <c r="AH115" i="34"/>
  <c r="AH114" i="34"/>
  <c r="AH113" i="34"/>
  <c r="AH112" i="34"/>
  <c r="AH111" i="34"/>
  <c r="AH110" i="34"/>
  <c r="AH109" i="34"/>
  <c r="AH108" i="34"/>
  <c r="AH107" i="34"/>
  <c r="AH106" i="34"/>
  <c r="AH105" i="34"/>
  <c r="AH104" i="34"/>
  <c r="AH103" i="34"/>
  <c r="AH102" i="34"/>
  <c r="AH101" i="34"/>
  <c r="AH100" i="34"/>
  <c r="AH99" i="34"/>
  <c r="AH98" i="34"/>
  <c r="AH97" i="34"/>
  <c r="AH96" i="34"/>
  <c r="AH95" i="34"/>
  <c r="AH94" i="34"/>
  <c r="AH93" i="34"/>
  <c r="AH92" i="34"/>
  <c r="AH91" i="34"/>
  <c r="AH90" i="34"/>
  <c r="AH89" i="34"/>
  <c r="AH88" i="34"/>
  <c r="AH87" i="34"/>
  <c r="AH86" i="34"/>
  <c r="AH85" i="34"/>
  <c r="AH84" i="34"/>
  <c r="AH83" i="34"/>
  <c r="AH82" i="34"/>
  <c r="AH81" i="34"/>
  <c r="AH80" i="34"/>
  <c r="AH79" i="34"/>
  <c r="AH78" i="34"/>
  <c r="AH77" i="34"/>
  <c r="AH76" i="34"/>
  <c r="AH75" i="34"/>
  <c r="AH74" i="34"/>
  <c r="AH73" i="34"/>
  <c r="AH72" i="34"/>
  <c r="AH71" i="34"/>
  <c r="AH70" i="34"/>
  <c r="AH69" i="34"/>
  <c r="AH68" i="34"/>
  <c r="AH67" i="34"/>
  <c r="AH66" i="34"/>
  <c r="AH65" i="34"/>
  <c r="AH64" i="34"/>
  <c r="AH63" i="34"/>
  <c r="AH62" i="34"/>
  <c r="AH61" i="34"/>
  <c r="AH60" i="34"/>
  <c r="AH59" i="34"/>
  <c r="AH58" i="34"/>
  <c r="AH57" i="34"/>
  <c r="AH56" i="34"/>
  <c r="AH55" i="34"/>
  <c r="AH54" i="34"/>
  <c r="AH53" i="34"/>
  <c r="AH52" i="34"/>
  <c r="AH51" i="34"/>
  <c r="AH50" i="34"/>
  <c r="AH49" i="34"/>
  <c r="AH48" i="34"/>
  <c r="AH47" i="34"/>
  <c r="AH46" i="34"/>
  <c r="AH45" i="34"/>
  <c r="AH44" i="34"/>
  <c r="AH43" i="34"/>
  <c r="AH42" i="34"/>
  <c r="AH41" i="34"/>
  <c r="AH40" i="34"/>
  <c r="AH39" i="34"/>
  <c r="AH38" i="34"/>
  <c r="AH37" i="34"/>
  <c r="AH36" i="34"/>
  <c r="AH35" i="34"/>
  <c r="AH34" i="34"/>
  <c r="AH33" i="34"/>
  <c r="AH32" i="34"/>
  <c r="AH31" i="34"/>
  <c r="AH30" i="34"/>
  <c r="AH29" i="34"/>
  <c r="AH28" i="34"/>
  <c r="AH27" i="34"/>
  <c r="AH26" i="34"/>
  <c r="AH25" i="34"/>
  <c r="AH24" i="34"/>
  <c r="AH23" i="34"/>
  <c r="AH22" i="34"/>
  <c r="AH21" i="34"/>
  <c r="AH20" i="34"/>
  <c r="AH19" i="34"/>
  <c r="AH18" i="34"/>
  <c r="AH17" i="34"/>
  <c r="AH16" i="34"/>
  <c r="AH15" i="34"/>
  <c r="AH14" i="34"/>
  <c r="AH13" i="34"/>
  <c r="AH12" i="34"/>
  <c r="AH11" i="34"/>
  <c r="AH10" i="34"/>
  <c r="AH9" i="34"/>
  <c r="AH8" i="34"/>
  <c r="AE222" i="34"/>
  <c r="AE221" i="34"/>
  <c r="AE220" i="34"/>
  <c r="AE219" i="34"/>
  <c r="AE218" i="34"/>
  <c r="AE217" i="34"/>
  <c r="AE216" i="34"/>
  <c r="AE215" i="34"/>
  <c r="AE214" i="34"/>
  <c r="AE213" i="34"/>
  <c r="AE212" i="34"/>
  <c r="AE209" i="34"/>
  <c r="AE208" i="34"/>
  <c r="AE207" i="34"/>
  <c r="AE206" i="34"/>
  <c r="AE204" i="34"/>
  <c r="AE203" i="34"/>
  <c r="AE202" i="34"/>
  <c r="AE200" i="34"/>
  <c r="AE199" i="34"/>
  <c r="AE198" i="34"/>
  <c r="AE197" i="34"/>
  <c r="AE196" i="34"/>
  <c r="AE195" i="34"/>
  <c r="AE194" i="34"/>
  <c r="AE192" i="34"/>
  <c r="AE191" i="34"/>
  <c r="AE190" i="34"/>
  <c r="AE189" i="34"/>
  <c r="AE188" i="34"/>
  <c r="AE187" i="34"/>
  <c r="AE186" i="34"/>
  <c r="AE184" i="34"/>
  <c r="AE183" i="34"/>
  <c r="AE182" i="34"/>
  <c r="AE181" i="34"/>
  <c r="AE180" i="34"/>
  <c r="AE179" i="34"/>
  <c r="AE178" i="34"/>
  <c r="AE177" i="34"/>
  <c r="AE176" i="34"/>
  <c r="AE175" i="34"/>
  <c r="AE174" i="34"/>
  <c r="AE173" i="34"/>
  <c r="AE172" i="34"/>
  <c r="AE171" i="34"/>
  <c r="AE170" i="34"/>
  <c r="AE169" i="34"/>
  <c r="AE168" i="34"/>
  <c r="AE167" i="34"/>
  <c r="AE166" i="34"/>
  <c r="AE165" i="34"/>
  <c r="AE164" i="34"/>
  <c r="AE163" i="34"/>
  <c r="AE162" i="34"/>
  <c r="AE161" i="34"/>
  <c r="AE157" i="34"/>
  <c r="AE156" i="34"/>
  <c r="AE155" i="34"/>
  <c r="AE153" i="34"/>
  <c r="AE152" i="34"/>
  <c r="AE151" i="34"/>
  <c r="AE150" i="34"/>
  <c r="AE149" i="34"/>
  <c r="AE148" i="34"/>
  <c r="AE146" i="34"/>
  <c r="AE145" i="34"/>
  <c r="AE144" i="34"/>
  <c r="AE143" i="34"/>
  <c r="AE142" i="34"/>
  <c r="AE138" i="34"/>
  <c r="AE137" i="34"/>
  <c r="AE135" i="34"/>
  <c r="AE134" i="34"/>
  <c r="AE133" i="34"/>
  <c r="AE132" i="34"/>
  <c r="AE130" i="34"/>
  <c r="AE129" i="34"/>
  <c r="AE128" i="34"/>
  <c r="AE127" i="34"/>
  <c r="AE123" i="34"/>
  <c r="AE122" i="34"/>
  <c r="AE121" i="34"/>
  <c r="AE120" i="34"/>
  <c r="AE119" i="34"/>
  <c r="AE118" i="34"/>
  <c r="AE117" i="34"/>
  <c r="AE116" i="34"/>
  <c r="AE115" i="34"/>
  <c r="AE114" i="34"/>
  <c r="AE113" i="34"/>
  <c r="AE112" i="34"/>
  <c r="AE111" i="34"/>
  <c r="AE110" i="34"/>
  <c r="AE109" i="34"/>
  <c r="AE106" i="34"/>
  <c r="AE105" i="34"/>
  <c r="AE104" i="34"/>
  <c r="AE102" i="34"/>
  <c r="AE101" i="34"/>
  <c r="AE100" i="34"/>
  <c r="AE99" i="34"/>
  <c r="AE98" i="34"/>
  <c r="AE97" i="34"/>
  <c r="AE96" i="34"/>
  <c r="AE95" i="34"/>
  <c r="AE94" i="34"/>
  <c r="AE93" i="34"/>
  <c r="AE91" i="34"/>
  <c r="AE90" i="34"/>
  <c r="AE89" i="34"/>
  <c r="AE88" i="34"/>
  <c r="AE86" i="34"/>
  <c r="AE85" i="34"/>
  <c r="AE84" i="34"/>
  <c r="AE83" i="34"/>
  <c r="AE82" i="34"/>
  <c r="AE81" i="34"/>
  <c r="AE80" i="34"/>
  <c r="AE79" i="34"/>
  <c r="AE77" i="34"/>
  <c r="AE76" i="34"/>
  <c r="AE75" i="34"/>
  <c r="AE74" i="34"/>
  <c r="AE72" i="34"/>
  <c r="AE71" i="34"/>
  <c r="AE70" i="34"/>
  <c r="AE69" i="34"/>
  <c r="AE65" i="34"/>
  <c r="AE64" i="34"/>
  <c r="AE63" i="34"/>
  <c r="AE62" i="34"/>
  <c r="AE60" i="34"/>
  <c r="AE59" i="34"/>
  <c r="AE58" i="34"/>
  <c r="AE56" i="34"/>
  <c r="AE55" i="34"/>
  <c r="AE54" i="34"/>
  <c r="AE51" i="34"/>
  <c r="AE50" i="34"/>
  <c r="AE49" i="34"/>
  <c r="AE48" i="34"/>
  <c r="AE47" i="34"/>
  <c r="AE46" i="34"/>
  <c r="AE45" i="34"/>
  <c r="AE44" i="34"/>
  <c r="AE43" i="34"/>
  <c r="AE42" i="34"/>
  <c r="AE41" i="34"/>
  <c r="AE40" i="34"/>
  <c r="AE39" i="34"/>
  <c r="AE38" i="34"/>
  <c r="AE37" i="34"/>
  <c r="AE35" i="34"/>
  <c r="AE34" i="34"/>
  <c r="AE33" i="34"/>
  <c r="AE32" i="34"/>
  <c r="AE31" i="34"/>
  <c r="AE29" i="34"/>
  <c r="AE28" i="34"/>
  <c r="AE27" i="34"/>
  <c r="AE26" i="34"/>
  <c r="AE25" i="34"/>
  <c r="AE24" i="34"/>
  <c r="AE23" i="34"/>
  <c r="AE21" i="34"/>
  <c r="AE20" i="34"/>
  <c r="AE19" i="34"/>
  <c r="AE18" i="34"/>
  <c r="AE17" i="34"/>
  <c r="AE16" i="34"/>
  <c r="AE15" i="34"/>
  <c r="AE14" i="34"/>
  <c r="AE13" i="34"/>
  <c r="AE12" i="34"/>
  <c r="AE11" i="34"/>
  <c r="AD157" i="34"/>
  <c r="AD151" i="34"/>
  <c r="AD152" i="34"/>
  <c r="AD153" i="34"/>
  <c r="AD75" i="34"/>
  <c r="AD76" i="34"/>
  <c r="AD77" i="34"/>
  <c r="AD70" i="34"/>
  <c r="AD71" i="34"/>
  <c r="AD72" i="34"/>
  <c r="AC218" i="34"/>
  <c r="AA218" i="34"/>
  <c r="AD218" i="34" s="1"/>
  <c r="Y218" i="34"/>
  <c r="AC211" i="34"/>
  <c r="AC210" i="34" s="1"/>
  <c r="AE210" i="34" s="1"/>
  <c r="AA211" i="34"/>
  <c r="AA210" i="34" s="1"/>
  <c r="Y211" i="34"/>
  <c r="Y210" i="34" s="1"/>
  <c r="AC205" i="34"/>
  <c r="AD205" i="34" s="1"/>
  <c r="Y205" i="34"/>
  <c r="AA201" i="34"/>
  <c r="AE201" i="34" s="1"/>
  <c r="AC201" i="34"/>
  <c r="Y201" i="34"/>
  <c r="AC193" i="34"/>
  <c r="AA193" i="34"/>
  <c r="AE193" i="34" s="1"/>
  <c r="Y193" i="34"/>
  <c r="Y185" i="34"/>
  <c r="AC185" i="34"/>
  <c r="AA185" i="34"/>
  <c r="AE185" i="34" s="1"/>
  <c r="AC174" i="34"/>
  <c r="Y174" i="34"/>
  <c r="AA160" i="34"/>
  <c r="AE160" i="34" s="1"/>
  <c r="AC160" i="34"/>
  <c r="Y160" i="34"/>
  <c r="AC154" i="34"/>
  <c r="AD154" i="34" s="1"/>
  <c r="AA154" i="34"/>
  <c r="Y154" i="34"/>
  <c r="AC147" i="34"/>
  <c r="AA147" i="34"/>
  <c r="AD147" i="34" s="1"/>
  <c r="Y147" i="34"/>
  <c r="AC141" i="34"/>
  <c r="AA141" i="34"/>
  <c r="AE141" i="34" s="1"/>
  <c r="Y141" i="34"/>
  <c r="AC136" i="34"/>
  <c r="AA136" i="34"/>
  <c r="Y136" i="34"/>
  <c r="AD135" i="34"/>
  <c r="AD133" i="34"/>
  <c r="AD134" i="34"/>
  <c r="AC131" i="34"/>
  <c r="AD131" i="34" s="1"/>
  <c r="AA131" i="34"/>
  <c r="AE131" i="34" s="1"/>
  <c r="Y131" i="34"/>
  <c r="AC126" i="34"/>
  <c r="AA126" i="34"/>
  <c r="AA125" i="34" s="1"/>
  <c r="Y126" i="34"/>
  <c r="AC108" i="34"/>
  <c r="AC107" i="34" s="1"/>
  <c r="AA108" i="34"/>
  <c r="AA107" i="34" s="1"/>
  <c r="AE107" i="34" s="1"/>
  <c r="Y108" i="34"/>
  <c r="Y107" i="34" s="1"/>
  <c r="AC103" i="34"/>
  <c r="AA103" i="34"/>
  <c r="AE103" i="34" s="1"/>
  <c r="Y103" i="34"/>
  <c r="AC92" i="34"/>
  <c r="AA92" i="34"/>
  <c r="AE92" i="34" s="1"/>
  <c r="Y92" i="34"/>
  <c r="AC87" i="34"/>
  <c r="AC67" i="34" s="1"/>
  <c r="AA87" i="34"/>
  <c r="AE87" i="34" s="1"/>
  <c r="Y87" i="34"/>
  <c r="AC78" i="34"/>
  <c r="AA78" i="34"/>
  <c r="AE78" i="34" s="1"/>
  <c r="Y78" i="34"/>
  <c r="AC73" i="34"/>
  <c r="AA73" i="34"/>
  <c r="AE73" i="34" s="1"/>
  <c r="Y73" i="34"/>
  <c r="AC68" i="34"/>
  <c r="AE68" i="34" s="1"/>
  <c r="AA68" i="34"/>
  <c r="Y68" i="34"/>
  <c r="AC42" i="34"/>
  <c r="AA42" i="34"/>
  <c r="Y42" i="34"/>
  <c r="AC36" i="34"/>
  <c r="AA36" i="34"/>
  <c r="AE36" i="34" s="1"/>
  <c r="Y36" i="34"/>
  <c r="AC30" i="34"/>
  <c r="AE30" i="34" s="1"/>
  <c r="AA30" i="34"/>
  <c r="Y30" i="34"/>
  <c r="Y22" i="34"/>
  <c r="Y10" i="34"/>
  <c r="AC18" i="34"/>
  <c r="Y18" i="34"/>
  <c r="AA18" i="34"/>
  <c r="AA10" i="34"/>
  <c r="AE10" i="34" s="1"/>
  <c r="AC61" i="34"/>
  <c r="AC57" i="34"/>
  <c r="AC53" i="34"/>
  <c r="AC22" i="34"/>
  <c r="AD22" i="34" s="1"/>
  <c r="AC10" i="34"/>
  <c r="AA205" i="34"/>
  <c r="AE205" i="34" s="1"/>
  <c r="AA174" i="34"/>
  <c r="AD103" i="34"/>
  <c r="AA61" i="34"/>
  <c r="AE61" i="34" s="1"/>
  <c r="AA57" i="34"/>
  <c r="AE57" i="34" s="1"/>
  <c r="AA53" i="34"/>
  <c r="AE53" i="34" s="1"/>
  <c r="AA22" i="34"/>
  <c r="AE22" i="34" s="1"/>
  <c r="AD222" i="34"/>
  <c r="AD221" i="34"/>
  <c r="AD220" i="34"/>
  <c r="AD219" i="34"/>
  <c r="AD217" i="34"/>
  <c r="AD216" i="34"/>
  <c r="AD215" i="34"/>
  <c r="AD214" i="34"/>
  <c r="AD213" i="34"/>
  <c r="AD212" i="34"/>
  <c r="AD211" i="34"/>
  <c r="AD209" i="34"/>
  <c r="AD208" i="34"/>
  <c r="AD207" i="34"/>
  <c r="AD206" i="34"/>
  <c r="AD204" i="34"/>
  <c r="AD203" i="34"/>
  <c r="AD202" i="34"/>
  <c r="AD200" i="34"/>
  <c r="AD199" i="34"/>
  <c r="AD198" i="34"/>
  <c r="AD197" i="34"/>
  <c r="AD196" i="34"/>
  <c r="AD195" i="34"/>
  <c r="AD194" i="34"/>
  <c r="AD192" i="34"/>
  <c r="AD191" i="34"/>
  <c r="AD190" i="34"/>
  <c r="AD189" i="34"/>
  <c r="AD188" i="34"/>
  <c r="AD187" i="34"/>
  <c r="AD186" i="34"/>
  <c r="AD185" i="34"/>
  <c r="AD184" i="34"/>
  <c r="AD183" i="34"/>
  <c r="AD182" i="34"/>
  <c r="AD181" i="34"/>
  <c r="AD180" i="34"/>
  <c r="AD179" i="34"/>
  <c r="AD178" i="34"/>
  <c r="AD177" i="34"/>
  <c r="AD176" i="34"/>
  <c r="AD175" i="34"/>
  <c r="AD173" i="34"/>
  <c r="AD172" i="34"/>
  <c r="AD171" i="34"/>
  <c r="AD170" i="34"/>
  <c r="AD169" i="34"/>
  <c r="AD168" i="34"/>
  <c r="AD167" i="34"/>
  <c r="AD166" i="34"/>
  <c r="AD165" i="34"/>
  <c r="AD164" i="34"/>
  <c r="AD163" i="34"/>
  <c r="AD162" i="34"/>
  <c r="AD161" i="34"/>
  <c r="AD156" i="34"/>
  <c r="AD155" i="34"/>
  <c r="AD150" i="34"/>
  <c r="AD149" i="34"/>
  <c r="AD148" i="34"/>
  <c r="AD146" i="34"/>
  <c r="AD145" i="34"/>
  <c r="AD144" i="34"/>
  <c r="AD143" i="34"/>
  <c r="AD142" i="34"/>
  <c r="AD138" i="34"/>
  <c r="AD137" i="34"/>
  <c r="AD136" i="34"/>
  <c r="AD132" i="34"/>
  <c r="AD130" i="34"/>
  <c r="AD129" i="34"/>
  <c r="AD128" i="34"/>
  <c r="AD127" i="34"/>
  <c r="AD126" i="34"/>
  <c r="AD123" i="34"/>
  <c r="AD122" i="34"/>
  <c r="AD121" i="34"/>
  <c r="AD120" i="34"/>
  <c r="AD119" i="34"/>
  <c r="AD118" i="34"/>
  <c r="AD117" i="34"/>
  <c r="AD116" i="34"/>
  <c r="AD115" i="34"/>
  <c r="AD114" i="34"/>
  <c r="AD113" i="34"/>
  <c r="AD112" i="34"/>
  <c r="AD111" i="34"/>
  <c r="AD110" i="34"/>
  <c r="AD109" i="34"/>
  <c r="AD108" i="34"/>
  <c r="AD106" i="34"/>
  <c r="AD105" i="34"/>
  <c r="AD104" i="34"/>
  <c r="AD102" i="34"/>
  <c r="AD101" i="34"/>
  <c r="AD100" i="34"/>
  <c r="AD99" i="34"/>
  <c r="AD98" i="34"/>
  <c r="AD97" i="34"/>
  <c r="AD96" i="34"/>
  <c r="AD95" i="34"/>
  <c r="AD94" i="34"/>
  <c r="AD93" i="34"/>
  <c r="AD92" i="34"/>
  <c r="AD91" i="34"/>
  <c r="AD90" i="34"/>
  <c r="AD89" i="34"/>
  <c r="AD88" i="34"/>
  <c r="AD86" i="34"/>
  <c r="AD85" i="34"/>
  <c r="AD84" i="34"/>
  <c r="AD83" i="34"/>
  <c r="AD82" i="34"/>
  <c r="AD81" i="34"/>
  <c r="AD80" i="34"/>
  <c r="AD79" i="34"/>
  <c r="AD74" i="34"/>
  <c r="AD69" i="34"/>
  <c r="AD65" i="34"/>
  <c r="AD64" i="34"/>
  <c r="AD63" i="34"/>
  <c r="AD62" i="34"/>
  <c r="AD61" i="34"/>
  <c r="AD60" i="34"/>
  <c r="AD59" i="34"/>
  <c r="AD58" i="34"/>
  <c r="AD57" i="34"/>
  <c r="AD56" i="34"/>
  <c r="AD55" i="34"/>
  <c r="AD54" i="34"/>
  <c r="AD53" i="34"/>
  <c r="AD51" i="34"/>
  <c r="AD50" i="34"/>
  <c r="AD49" i="34"/>
  <c r="AD48" i="34"/>
  <c r="AD47" i="34"/>
  <c r="AD46" i="34"/>
  <c r="AD45" i="34"/>
  <c r="AD44" i="34"/>
  <c r="AD43" i="34"/>
  <c r="AD42" i="34"/>
  <c r="AD41" i="34"/>
  <c r="AD40" i="34"/>
  <c r="AD39" i="34"/>
  <c r="AD38" i="34"/>
  <c r="AD37" i="34"/>
  <c r="AD35" i="34"/>
  <c r="AD34" i="34"/>
  <c r="AD33" i="34"/>
  <c r="AD32" i="34"/>
  <c r="AD31" i="34"/>
  <c r="AD29" i="34"/>
  <c r="AD28" i="34"/>
  <c r="AD27" i="34"/>
  <c r="AD26" i="34"/>
  <c r="AD25" i="34"/>
  <c r="AD24" i="34"/>
  <c r="AD23" i="34"/>
  <c r="AD21" i="34"/>
  <c r="AD20" i="34"/>
  <c r="AD19" i="34"/>
  <c r="AD17" i="34"/>
  <c r="AD16" i="34"/>
  <c r="AD15" i="34"/>
  <c r="AD14" i="34"/>
  <c r="AD13" i="34"/>
  <c r="AD12" i="34"/>
  <c r="U91" i="34"/>
  <c r="V91" i="34" s="1"/>
  <c r="AB220" i="34"/>
  <c r="AB221" i="34"/>
  <c r="AB222" i="34"/>
  <c r="AB213" i="34"/>
  <c r="AB214" i="34"/>
  <c r="AB215" i="34"/>
  <c r="AB216" i="34"/>
  <c r="AB217" i="34"/>
  <c r="AB207" i="34"/>
  <c r="AB208" i="34"/>
  <c r="AB209" i="34"/>
  <c r="AB195" i="34"/>
  <c r="AB196" i="34"/>
  <c r="AB197" i="34"/>
  <c r="AB198" i="34"/>
  <c r="AB199" i="34"/>
  <c r="AB200" i="34"/>
  <c r="AB187" i="34"/>
  <c r="AB188" i="34"/>
  <c r="AB189" i="34"/>
  <c r="AB190" i="34"/>
  <c r="AB191" i="34"/>
  <c r="AB192" i="34"/>
  <c r="AB176" i="34"/>
  <c r="AB177" i="34"/>
  <c r="AB178" i="34"/>
  <c r="AB179" i="34"/>
  <c r="AB180" i="34"/>
  <c r="AB181" i="34"/>
  <c r="AB182" i="34"/>
  <c r="AB183" i="34"/>
  <c r="AB184" i="34"/>
  <c r="AB162" i="34"/>
  <c r="AB163" i="34"/>
  <c r="AB164" i="34"/>
  <c r="AB165" i="34"/>
  <c r="AB166" i="34"/>
  <c r="AB167" i="34"/>
  <c r="AB168" i="34"/>
  <c r="AB169" i="34"/>
  <c r="AB170" i="34"/>
  <c r="AB171" i="34"/>
  <c r="AB172" i="34"/>
  <c r="AB173" i="34"/>
  <c r="H220" i="34"/>
  <c r="I220" i="34"/>
  <c r="H221" i="34"/>
  <c r="I221" i="34"/>
  <c r="H222" i="34"/>
  <c r="I222" i="34"/>
  <c r="H213" i="34"/>
  <c r="I213" i="34"/>
  <c r="H214" i="34"/>
  <c r="I214" i="34"/>
  <c r="H215" i="34"/>
  <c r="I215" i="34"/>
  <c r="H216" i="34"/>
  <c r="I216" i="34"/>
  <c r="H217" i="34"/>
  <c r="I217" i="34"/>
  <c r="H210" i="34"/>
  <c r="H207" i="34"/>
  <c r="I207" i="34"/>
  <c r="H208" i="34"/>
  <c r="I208" i="34"/>
  <c r="H209" i="34"/>
  <c r="I209" i="34"/>
  <c r="H203" i="34"/>
  <c r="I203" i="34"/>
  <c r="H204" i="34"/>
  <c r="I204" i="34"/>
  <c r="H195" i="34"/>
  <c r="I195" i="34"/>
  <c r="H196" i="34"/>
  <c r="I196" i="34"/>
  <c r="H197" i="34"/>
  <c r="I197" i="34"/>
  <c r="H198" i="34"/>
  <c r="I198" i="34"/>
  <c r="H199" i="34"/>
  <c r="I199" i="34"/>
  <c r="H200" i="34"/>
  <c r="I200" i="34"/>
  <c r="H187" i="34"/>
  <c r="I187" i="34"/>
  <c r="H188" i="34"/>
  <c r="I188" i="34"/>
  <c r="H189" i="34"/>
  <c r="I189" i="34"/>
  <c r="H190" i="34"/>
  <c r="I190" i="34"/>
  <c r="H191" i="34"/>
  <c r="I191" i="34"/>
  <c r="H192" i="34"/>
  <c r="I192" i="34"/>
  <c r="H176" i="34"/>
  <c r="I176" i="34"/>
  <c r="H177" i="34"/>
  <c r="I177" i="34"/>
  <c r="H178" i="34"/>
  <c r="I178" i="34"/>
  <c r="H179" i="34"/>
  <c r="I179" i="34"/>
  <c r="H180" i="34"/>
  <c r="I180" i="34"/>
  <c r="H181" i="34"/>
  <c r="I181" i="34"/>
  <c r="H182" i="34"/>
  <c r="I182" i="34"/>
  <c r="H183" i="34"/>
  <c r="I183" i="34"/>
  <c r="H184" i="34"/>
  <c r="I184" i="34"/>
  <c r="H162" i="34"/>
  <c r="I162" i="34"/>
  <c r="H163" i="34"/>
  <c r="I163" i="34"/>
  <c r="H164" i="34"/>
  <c r="I164" i="34"/>
  <c r="H165" i="34"/>
  <c r="I165" i="34"/>
  <c r="H166" i="34"/>
  <c r="I166" i="34"/>
  <c r="H167" i="34"/>
  <c r="I167" i="34"/>
  <c r="H168" i="34"/>
  <c r="I168" i="34"/>
  <c r="H169" i="34"/>
  <c r="I169" i="34"/>
  <c r="H170" i="34"/>
  <c r="I170" i="34"/>
  <c r="H171" i="34"/>
  <c r="I171" i="34"/>
  <c r="H172" i="34"/>
  <c r="I172" i="34"/>
  <c r="H173" i="34"/>
  <c r="I173" i="34"/>
  <c r="H159" i="34"/>
  <c r="H158" i="34" s="1"/>
  <c r="H156" i="34"/>
  <c r="I156" i="34"/>
  <c r="H157" i="34"/>
  <c r="I157" i="34"/>
  <c r="AB156" i="34"/>
  <c r="AB157" i="34"/>
  <c r="H149" i="34"/>
  <c r="I149" i="34"/>
  <c r="H150" i="34"/>
  <c r="I150" i="34"/>
  <c r="H151" i="34"/>
  <c r="I151" i="34"/>
  <c r="H152" i="34"/>
  <c r="I152" i="34"/>
  <c r="H153" i="34"/>
  <c r="I153" i="34"/>
  <c r="AB149" i="34"/>
  <c r="AB150" i="34"/>
  <c r="AB151" i="34"/>
  <c r="AB152" i="34"/>
  <c r="AB153" i="34"/>
  <c r="H140" i="34"/>
  <c r="H139" i="34" s="1"/>
  <c r="AB143" i="34"/>
  <c r="AB144" i="34"/>
  <c r="AB145" i="34"/>
  <c r="AB146" i="34"/>
  <c r="H143" i="34"/>
  <c r="I143" i="34"/>
  <c r="H144" i="34"/>
  <c r="I144" i="34"/>
  <c r="H145" i="34"/>
  <c r="I145" i="34"/>
  <c r="H146" i="34"/>
  <c r="I146" i="34"/>
  <c r="AB133" i="34"/>
  <c r="AB134" i="34"/>
  <c r="AB135" i="34"/>
  <c r="H133" i="34"/>
  <c r="I133" i="34"/>
  <c r="H134" i="34"/>
  <c r="I134" i="34"/>
  <c r="H135" i="34"/>
  <c r="I135" i="34"/>
  <c r="AB128" i="34"/>
  <c r="AB129" i="34"/>
  <c r="AB130" i="34"/>
  <c r="H128" i="34"/>
  <c r="I128" i="34"/>
  <c r="H129" i="34"/>
  <c r="I129" i="34"/>
  <c r="H130" i="34"/>
  <c r="I130" i="34"/>
  <c r="P124" i="34"/>
  <c r="Q124" i="34"/>
  <c r="R124" i="34"/>
  <c r="AB119" i="34"/>
  <c r="AB120" i="34"/>
  <c r="AB121" i="34"/>
  <c r="AB122" i="34"/>
  <c r="AB123" i="34"/>
  <c r="AB115" i="34"/>
  <c r="AB116" i="34"/>
  <c r="AB117" i="34"/>
  <c r="AB118" i="34"/>
  <c r="AB110" i="34"/>
  <c r="AB111" i="34"/>
  <c r="AB112" i="34"/>
  <c r="AB113" i="34"/>
  <c r="AB114" i="34"/>
  <c r="H120" i="34"/>
  <c r="I120" i="34"/>
  <c r="H121" i="34"/>
  <c r="I121" i="34"/>
  <c r="H122" i="34"/>
  <c r="I122" i="34"/>
  <c r="H123" i="34"/>
  <c r="I123" i="34"/>
  <c r="H110" i="34"/>
  <c r="I110" i="34"/>
  <c r="H111" i="34"/>
  <c r="I111" i="34"/>
  <c r="H112" i="34"/>
  <c r="I112" i="34"/>
  <c r="H113" i="34"/>
  <c r="I113" i="34"/>
  <c r="H114" i="34"/>
  <c r="I114" i="34"/>
  <c r="H115" i="34"/>
  <c r="I115" i="34"/>
  <c r="H116" i="34"/>
  <c r="I116" i="34"/>
  <c r="H117" i="34"/>
  <c r="I117" i="34"/>
  <c r="H118" i="34"/>
  <c r="I118" i="34"/>
  <c r="H119" i="34"/>
  <c r="I119" i="34"/>
  <c r="AB105" i="34"/>
  <c r="AB106" i="34"/>
  <c r="H105" i="34"/>
  <c r="I105" i="34"/>
  <c r="H106" i="34"/>
  <c r="I106" i="34"/>
  <c r="AB100" i="34"/>
  <c r="AB101" i="34"/>
  <c r="AB102" i="34"/>
  <c r="AB94" i="34"/>
  <c r="AB95" i="34"/>
  <c r="AB96" i="34"/>
  <c r="AB97" i="34"/>
  <c r="AB98" i="34"/>
  <c r="AB99" i="34"/>
  <c r="AB114" i="37" l="1"/>
  <c r="L113" i="37"/>
  <c r="AB113" i="37" s="1"/>
  <c r="AA90" i="37"/>
  <c r="K89" i="37"/>
  <c r="J123" i="37"/>
  <c r="J122" i="37" s="1"/>
  <c r="AB90" i="37"/>
  <c r="L89" i="37"/>
  <c r="AA151" i="37"/>
  <c r="K150" i="37"/>
  <c r="K141" i="37" s="1"/>
  <c r="K140" i="37" s="1"/>
  <c r="AA140" i="37" s="1"/>
  <c r="AB129" i="37"/>
  <c r="L128" i="37"/>
  <c r="AB128" i="37" s="1"/>
  <c r="L132" i="37"/>
  <c r="K123" i="37"/>
  <c r="K122" i="37" s="1"/>
  <c r="AA122" i="37" s="1"/>
  <c r="I141" i="37"/>
  <c r="I140" i="37" s="1"/>
  <c r="Z146" i="37"/>
  <c r="AB80" i="37"/>
  <c r="AB79" i="37" s="1"/>
  <c r="AA80" i="37"/>
  <c r="AA79" i="37" s="1"/>
  <c r="Z128" i="37"/>
  <c r="AB181" i="37"/>
  <c r="AA181" i="37"/>
  <c r="Y181" i="37"/>
  <c r="AB106" i="37"/>
  <c r="AB105" i="37" s="1"/>
  <c r="AA98" i="37"/>
  <c r="AA97" i="37" s="1"/>
  <c r="Z98" i="37"/>
  <c r="Z97" i="37" s="1"/>
  <c r="AB67" i="37"/>
  <c r="AB66" i="37" s="1"/>
  <c r="AA67" i="37"/>
  <c r="AA66" i="37" s="1"/>
  <c r="AB63" i="37"/>
  <c r="AB62" i="37" s="1"/>
  <c r="AA63" i="37"/>
  <c r="AA62" i="37" s="1"/>
  <c r="AA59" i="37"/>
  <c r="AA58" i="37" s="1"/>
  <c r="AB55" i="37"/>
  <c r="AB54" i="37" s="1"/>
  <c r="AA55" i="37"/>
  <c r="AA54" i="37" s="1"/>
  <c r="Y173" i="37"/>
  <c r="I172" i="37"/>
  <c r="Y172" i="37" s="1"/>
  <c r="Y169" i="37"/>
  <c r="I168" i="37"/>
  <c r="Y168" i="37" s="1"/>
  <c r="AB164" i="37"/>
  <c r="AB155" i="37" s="1"/>
  <c r="Y157" i="37"/>
  <c r="I156" i="37"/>
  <c r="AB133" i="37"/>
  <c r="AA154" i="37"/>
  <c r="AA156" i="37"/>
  <c r="AA155" i="37" s="1"/>
  <c r="Z156" i="37"/>
  <c r="Z154" i="37"/>
  <c r="AB140" i="37"/>
  <c r="AB142" i="37"/>
  <c r="AB141" i="37" s="1"/>
  <c r="Z140" i="37"/>
  <c r="Z142" i="37"/>
  <c r="Y140" i="37"/>
  <c r="Y142" i="37"/>
  <c r="Y141" i="37" s="1"/>
  <c r="AA142" i="37"/>
  <c r="AB125" i="37"/>
  <c r="I132" i="37"/>
  <c r="Y132" i="37" s="1"/>
  <c r="Y133" i="37"/>
  <c r="Y129" i="37"/>
  <c r="I128" i="37"/>
  <c r="Y128" i="37" s="1"/>
  <c r="AB124" i="37"/>
  <c r="AA124" i="37"/>
  <c r="AA123" i="37" s="1"/>
  <c r="Z122" i="37"/>
  <c r="Z124" i="37"/>
  <c r="Y125" i="37"/>
  <c r="I124" i="37"/>
  <c r="I123" i="37" s="1"/>
  <c r="I122" i="37" s="1"/>
  <c r="AJ210" i="34"/>
  <c r="AJ159" i="34"/>
  <c r="AJ158" i="34" s="1"/>
  <c r="AJ140" i="34"/>
  <c r="AJ139" i="34" s="1"/>
  <c r="AJ125" i="34"/>
  <c r="AJ124" i="34" s="1"/>
  <c r="AJ66" i="34"/>
  <c r="AJ52" i="34"/>
  <c r="AJ9" i="34"/>
  <c r="T124" i="34"/>
  <c r="AK108" i="34"/>
  <c r="AK107" i="34"/>
  <c r="AK87" i="34"/>
  <c r="AK147" i="34"/>
  <c r="AK211" i="34"/>
  <c r="AK10" i="34"/>
  <c r="AK52" i="34"/>
  <c r="AK68" i="34"/>
  <c r="AK92" i="34"/>
  <c r="AK131" i="34"/>
  <c r="Z223" i="34"/>
  <c r="I185" i="34"/>
  <c r="AE126" i="34"/>
  <c r="I154" i="34"/>
  <c r="AD78" i="34"/>
  <c r="AE147" i="34"/>
  <c r="AE211" i="34"/>
  <c r="AA140" i="34"/>
  <c r="AE154" i="34"/>
  <c r="I160" i="34"/>
  <c r="AC125" i="34"/>
  <c r="AE125" i="34" s="1"/>
  <c r="AE108" i="34"/>
  <c r="AE136" i="34"/>
  <c r="AI140" i="34"/>
  <c r="I147" i="34"/>
  <c r="AD201" i="34"/>
  <c r="AD160" i="34"/>
  <c r="AD193" i="34"/>
  <c r="AI125" i="34"/>
  <c r="AK125" i="34" s="1"/>
  <c r="U124" i="34" s="1"/>
  <c r="AI210" i="34"/>
  <c r="AK210" i="34" s="1"/>
  <c r="AI159" i="34"/>
  <c r="AK159" i="34" s="1"/>
  <c r="AI67" i="34"/>
  <c r="AI9" i="34"/>
  <c r="AI124" i="34"/>
  <c r="AK124" i="34" s="1"/>
  <c r="S124" i="34"/>
  <c r="AC140" i="34"/>
  <c r="AC139" i="34" s="1"/>
  <c r="AC159" i="34"/>
  <c r="AC158" i="34" s="1"/>
  <c r="AA159" i="34"/>
  <c r="Y140" i="34"/>
  <c r="Y139" i="34" s="1"/>
  <c r="AD141" i="34"/>
  <c r="Y125" i="34"/>
  <c r="AD107" i="34"/>
  <c r="AC66" i="34"/>
  <c r="AA67" i="34"/>
  <c r="Y67" i="34"/>
  <c r="Y66" i="34" s="1"/>
  <c r="AA9" i="34"/>
  <c r="AE9" i="34" s="1"/>
  <c r="AD87" i="34"/>
  <c r="AC52" i="34"/>
  <c r="AD18" i="34"/>
  <c r="AC9" i="34"/>
  <c r="AC8" i="34" s="1"/>
  <c r="AD210" i="34"/>
  <c r="AD174" i="34"/>
  <c r="AD73" i="34"/>
  <c r="AD68" i="34"/>
  <c r="AA52" i="34"/>
  <c r="AD30" i="34"/>
  <c r="AD36" i="34"/>
  <c r="Y159" i="34"/>
  <c r="Y158" i="34" s="1"/>
  <c r="H99" i="34"/>
  <c r="I99" i="34"/>
  <c r="H100" i="34"/>
  <c r="I100" i="34"/>
  <c r="H101" i="34"/>
  <c r="I101" i="34"/>
  <c r="H102" i="34"/>
  <c r="I102" i="34"/>
  <c r="H94" i="34"/>
  <c r="I94" i="34"/>
  <c r="H95" i="34"/>
  <c r="I95" i="34"/>
  <c r="H96" i="34"/>
  <c r="I96" i="34"/>
  <c r="H97" i="34"/>
  <c r="I97" i="34"/>
  <c r="H98" i="34"/>
  <c r="I98" i="34"/>
  <c r="AB89" i="34"/>
  <c r="AB90" i="34"/>
  <c r="AB91" i="34"/>
  <c r="H89" i="34"/>
  <c r="I89" i="34"/>
  <c r="H90" i="34"/>
  <c r="I90" i="34"/>
  <c r="H91" i="34"/>
  <c r="I91" i="34"/>
  <c r="AB80" i="34"/>
  <c r="AB81" i="34"/>
  <c r="AB82" i="34"/>
  <c r="AB83" i="34"/>
  <c r="AB84" i="34"/>
  <c r="AB85" i="34"/>
  <c r="AB86" i="34"/>
  <c r="H80" i="34"/>
  <c r="I80" i="34"/>
  <c r="H81" i="34"/>
  <c r="I81" i="34"/>
  <c r="H82" i="34"/>
  <c r="I82" i="34"/>
  <c r="H83" i="34"/>
  <c r="I83" i="34"/>
  <c r="H84" i="34"/>
  <c r="I84" i="34"/>
  <c r="H85" i="34"/>
  <c r="I85" i="34"/>
  <c r="H86" i="34"/>
  <c r="I86" i="34"/>
  <c r="H75" i="34"/>
  <c r="I75" i="34"/>
  <c r="H76" i="34"/>
  <c r="I76" i="34"/>
  <c r="H77" i="34"/>
  <c r="I77" i="34"/>
  <c r="AB75" i="34"/>
  <c r="AB76" i="34"/>
  <c r="AB77" i="34"/>
  <c r="AB70" i="34"/>
  <c r="AB71" i="34"/>
  <c r="AB72" i="34"/>
  <c r="AB87" i="34"/>
  <c r="H70" i="34"/>
  <c r="I70" i="34"/>
  <c r="H71" i="34"/>
  <c r="I71" i="34"/>
  <c r="H72" i="34"/>
  <c r="I72" i="34"/>
  <c r="H67" i="34"/>
  <c r="I219" i="34"/>
  <c r="I218" i="34" s="1"/>
  <c r="H219" i="34"/>
  <c r="I212" i="34"/>
  <c r="H212" i="34"/>
  <c r="I206" i="34"/>
  <c r="I205" i="34" s="1"/>
  <c r="H206" i="34"/>
  <c r="I202" i="34"/>
  <c r="I201" i="34" s="1"/>
  <c r="H202" i="34"/>
  <c r="I194" i="34"/>
  <c r="I193" i="34" s="1"/>
  <c r="H194" i="34"/>
  <c r="I186" i="34"/>
  <c r="H186" i="34"/>
  <c r="I175" i="34"/>
  <c r="I174" i="34" s="1"/>
  <c r="H175" i="34"/>
  <c r="I161" i="34"/>
  <c r="H161" i="34"/>
  <c r="I155" i="34"/>
  <c r="H155" i="34"/>
  <c r="I148" i="34"/>
  <c r="H148" i="34"/>
  <c r="I137" i="34"/>
  <c r="H137" i="34"/>
  <c r="I132" i="34"/>
  <c r="I131" i="34" s="1"/>
  <c r="H132" i="34"/>
  <c r="I142" i="34"/>
  <c r="I141" i="34" s="1"/>
  <c r="H142" i="34"/>
  <c r="H107" i="34"/>
  <c r="I127" i="34"/>
  <c r="I126" i="34" s="1"/>
  <c r="H127" i="34"/>
  <c r="I109" i="34"/>
  <c r="I108" i="34" s="1"/>
  <c r="I107" i="34" s="1"/>
  <c r="H109" i="34"/>
  <c r="I104" i="34"/>
  <c r="I103" i="34" s="1"/>
  <c r="H104" i="34"/>
  <c r="I93" i="34"/>
  <c r="H93" i="34"/>
  <c r="I88" i="34"/>
  <c r="I87" i="34" s="1"/>
  <c r="H88" i="34"/>
  <c r="I79" i="34"/>
  <c r="H79" i="34"/>
  <c r="I74" i="34"/>
  <c r="I73" i="34" s="1"/>
  <c r="H74" i="34"/>
  <c r="I69" i="34"/>
  <c r="H69" i="34"/>
  <c r="AB63" i="34"/>
  <c r="AB64" i="34"/>
  <c r="AB65" i="34"/>
  <c r="AB59" i="34"/>
  <c r="AB60" i="34"/>
  <c r="Y61" i="34"/>
  <c r="H63" i="34"/>
  <c r="I63" i="34"/>
  <c r="H64" i="34"/>
  <c r="I64" i="34"/>
  <c r="I61" i="34" s="1"/>
  <c r="H65" i="34"/>
  <c r="I65" i="34"/>
  <c r="Y57" i="34"/>
  <c r="AB57" i="34" s="1"/>
  <c r="Y53" i="34"/>
  <c r="H59" i="34"/>
  <c r="I59" i="34"/>
  <c r="H60" i="34"/>
  <c r="I60" i="34"/>
  <c r="U62" i="34"/>
  <c r="V62" i="34" s="1"/>
  <c r="I62" i="34"/>
  <c r="H62" i="34"/>
  <c r="U58" i="34"/>
  <c r="V58" i="34" s="1"/>
  <c r="I58" i="34"/>
  <c r="H58" i="34"/>
  <c r="AB55" i="34"/>
  <c r="AB56" i="34"/>
  <c r="H55" i="34"/>
  <c r="I55" i="34"/>
  <c r="H56" i="34"/>
  <c r="I56" i="34"/>
  <c r="H52" i="34"/>
  <c r="I54" i="34"/>
  <c r="H54" i="34"/>
  <c r="AB49" i="34"/>
  <c r="AB50" i="34"/>
  <c r="AB51" i="34"/>
  <c r="AB44" i="34"/>
  <c r="AB45" i="34"/>
  <c r="AB46" i="34"/>
  <c r="AB47" i="34"/>
  <c r="AB48" i="34"/>
  <c r="H49" i="34"/>
  <c r="I49" i="34"/>
  <c r="H50" i="34"/>
  <c r="I50" i="34"/>
  <c r="H51" i="34"/>
  <c r="I51" i="34"/>
  <c r="H44" i="34"/>
  <c r="I44" i="34"/>
  <c r="H45" i="34"/>
  <c r="I45" i="34"/>
  <c r="H46" i="34"/>
  <c r="I46" i="34"/>
  <c r="H47" i="34"/>
  <c r="I47" i="34"/>
  <c r="H48" i="34"/>
  <c r="I48" i="34"/>
  <c r="I43" i="34"/>
  <c r="I42" i="34" s="1"/>
  <c r="H43" i="34"/>
  <c r="AB38" i="34"/>
  <c r="AB39" i="34"/>
  <c r="AB40" i="34"/>
  <c r="AB41" i="34"/>
  <c r="H38" i="34"/>
  <c r="I38" i="34"/>
  <c r="H39" i="34"/>
  <c r="I39" i="34"/>
  <c r="H40" i="34"/>
  <c r="I40" i="34"/>
  <c r="H41" i="34"/>
  <c r="I41" i="34"/>
  <c r="I37" i="34"/>
  <c r="H37" i="34"/>
  <c r="AB32" i="34"/>
  <c r="AB33" i="34"/>
  <c r="AB34" i="34"/>
  <c r="AB35" i="34"/>
  <c r="H32" i="34"/>
  <c r="I32" i="34"/>
  <c r="I30" i="34" s="1"/>
  <c r="H33" i="34"/>
  <c r="I33" i="34"/>
  <c r="H34" i="34"/>
  <c r="I34" i="34"/>
  <c r="H35" i="34"/>
  <c r="I35" i="34"/>
  <c r="I31" i="34"/>
  <c r="H31" i="34"/>
  <c r="H24" i="34"/>
  <c r="I24" i="34"/>
  <c r="H25" i="34"/>
  <c r="I25" i="34"/>
  <c r="I22" i="34" s="1"/>
  <c r="H26" i="34"/>
  <c r="I26" i="34"/>
  <c r="H27" i="34"/>
  <c r="I27" i="34"/>
  <c r="H28" i="34"/>
  <c r="I28" i="34"/>
  <c r="H29" i="34"/>
  <c r="I29" i="34"/>
  <c r="I23" i="34"/>
  <c r="H23" i="34"/>
  <c r="AB28" i="34"/>
  <c r="AB29" i="34"/>
  <c r="AB24" i="34"/>
  <c r="AB25" i="34"/>
  <c r="AB26" i="34"/>
  <c r="AB27" i="34"/>
  <c r="AB18" i="34"/>
  <c r="I20" i="34"/>
  <c r="I21" i="34"/>
  <c r="H20" i="34"/>
  <c r="H21" i="34"/>
  <c r="I19" i="34"/>
  <c r="H19" i="34"/>
  <c r="AB14" i="34"/>
  <c r="AB15" i="34"/>
  <c r="AB16" i="34"/>
  <c r="AB17" i="34"/>
  <c r="H14" i="34"/>
  <c r="H15" i="34"/>
  <c r="H16" i="34"/>
  <c r="H17" i="34"/>
  <c r="H12" i="34"/>
  <c r="H13" i="34"/>
  <c r="H11" i="34"/>
  <c r="I13" i="34"/>
  <c r="I14" i="34"/>
  <c r="I15" i="34"/>
  <c r="I16" i="34"/>
  <c r="I17" i="34"/>
  <c r="I12" i="34"/>
  <c r="I10" i="34" s="1"/>
  <c r="I11" i="34"/>
  <c r="U220" i="34"/>
  <c r="V220" i="34" s="1"/>
  <c r="U221" i="34"/>
  <c r="V221" i="34" s="1"/>
  <c r="U222" i="34"/>
  <c r="V222" i="34" s="1"/>
  <c r="U219" i="34"/>
  <c r="V219" i="34" s="1"/>
  <c r="V218" i="34" s="1"/>
  <c r="U213" i="34"/>
  <c r="V213" i="34" s="1"/>
  <c r="U214" i="34"/>
  <c r="V214" i="34" s="1"/>
  <c r="U215" i="34"/>
  <c r="V215" i="34" s="1"/>
  <c r="U216" i="34"/>
  <c r="V216" i="34" s="1"/>
  <c r="U217" i="34"/>
  <c r="V217" i="34" s="1"/>
  <c r="U209" i="34"/>
  <c r="V209" i="34" s="1"/>
  <c r="U195" i="34"/>
  <c r="V195" i="34" s="1"/>
  <c r="U196" i="34"/>
  <c r="V196" i="34" s="1"/>
  <c r="U197" i="34"/>
  <c r="V197" i="34" s="1"/>
  <c r="U198" i="34"/>
  <c r="V198" i="34" s="1"/>
  <c r="U199" i="34"/>
  <c r="V199" i="34" s="1"/>
  <c r="U200" i="34"/>
  <c r="V200" i="34" s="1"/>
  <c r="U187" i="34"/>
  <c r="V187" i="34" s="1"/>
  <c r="U188" i="34"/>
  <c r="V188" i="34" s="1"/>
  <c r="U189" i="34"/>
  <c r="V189" i="34" s="1"/>
  <c r="U190" i="34"/>
  <c r="V190" i="34" s="1"/>
  <c r="U191" i="34"/>
  <c r="V191" i="34" s="1"/>
  <c r="U192" i="34"/>
  <c r="V192" i="34" s="1"/>
  <c r="U182" i="34"/>
  <c r="V182" i="34" s="1"/>
  <c r="U183" i="34"/>
  <c r="V183" i="34" s="1"/>
  <c r="U184" i="34"/>
  <c r="V184" i="34" s="1"/>
  <c r="U176" i="34"/>
  <c r="V176" i="34" s="1"/>
  <c r="U177" i="34"/>
  <c r="V177" i="34" s="1"/>
  <c r="U178" i="34"/>
  <c r="V178" i="34" s="1"/>
  <c r="U179" i="34"/>
  <c r="V179" i="34" s="1"/>
  <c r="U180" i="34"/>
  <c r="V180" i="34" s="1"/>
  <c r="U181" i="34"/>
  <c r="V181" i="34" s="1"/>
  <c r="U173" i="34"/>
  <c r="V173" i="34" s="1"/>
  <c r="U162" i="34"/>
  <c r="V162" i="34" s="1"/>
  <c r="U163" i="34"/>
  <c r="V163" i="34" s="1"/>
  <c r="U164" i="34"/>
  <c r="V164" i="34" s="1"/>
  <c r="U165" i="34"/>
  <c r="V165" i="34" s="1"/>
  <c r="U166" i="34"/>
  <c r="V166" i="34" s="1"/>
  <c r="U167" i="34"/>
  <c r="V167" i="34" s="1"/>
  <c r="U168" i="34"/>
  <c r="V168" i="34" s="1"/>
  <c r="U169" i="34"/>
  <c r="V169" i="34" s="1"/>
  <c r="U170" i="34"/>
  <c r="V170" i="34" s="1"/>
  <c r="U171" i="34"/>
  <c r="V171" i="34" s="1"/>
  <c r="U172" i="34"/>
  <c r="V172" i="34" s="1"/>
  <c r="U152" i="34"/>
  <c r="V152" i="34" s="1"/>
  <c r="U153" i="34"/>
  <c r="V153" i="34" s="1"/>
  <c r="U149" i="34"/>
  <c r="V149" i="34" s="1"/>
  <c r="U150" i="34"/>
  <c r="V150" i="34" s="1"/>
  <c r="U151" i="34"/>
  <c r="V151" i="34" s="1"/>
  <c r="U143" i="34"/>
  <c r="V143" i="34" s="1"/>
  <c r="U144" i="34"/>
  <c r="V144" i="34" s="1"/>
  <c r="U145" i="34"/>
  <c r="V145" i="34" s="1"/>
  <c r="U146" i="34"/>
  <c r="V146" i="34" s="1"/>
  <c r="U101" i="34"/>
  <c r="V101" i="34" s="1"/>
  <c r="U102" i="34"/>
  <c r="V102" i="34" s="1"/>
  <c r="U97" i="34"/>
  <c r="V97" i="34" s="1"/>
  <c r="U98" i="34"/>
  <c r="V98" i="34" s="1"/>
  <c r="U99" i="34"/>
  <c r="V99" i="34" s="1"/>
  <c r="U100" i="34"/>
  <c r="V100" i="34" s="1"/>
  <c r="U94" i="34"/>
  <c r="U95" i="34"/>
  <c r="U96" i="34"/>
  <c r="V96" i="34" s="1"/>
  <c r="U84" i="34"/>
  <c r="V84" i="34" s="1"/>
  <c r="U85" i="34"/>
  <c r="V85" i="34" s="1"/>
  <c r="U86" i="34"/>
  <c r="V86" i="34" s="1"/>
  <c r="U80" i="34"/>
  <c r="V80" i="34" s="1"/>
  <c r="U81" i="34"/>
  <c r="V81" i="34" s="1"/>
  <c r="U82" i="34"/>
  <c r="V82" i="34" s="1"/>
  <c r="U83" i="34"/>
  <c r="V83" i="34" s="1"/>
  <c r="U79" i="34"/>
  <c r="V79" i="34" s="1"/>
  <c r="U75" i="34"/>
  <c r="V75" i="34" s="1"/>
  <c r="U76" i="34"/>
  <c r="V76" i="34" s="1"/>
  <c r="U77" i="34"/>
  <c r="V77" i="34" s="1"/>
  <c r="U74" i="34"/>
  <c r="V74" i="34" s="1"/>
  <c r="U70" i="34"/>
  <c r="V70" i="34" s="1"/>
  <c r="U71" i="34"/>
  <c r="V71" i="34" s="1"/>
  <c r="U72" i="34"/>
  <c r="V72" i="34" s="1"/>
  <c r="U63" i="34"/>
  <c r="V63" i="34" s="1"/>
  <c r="U64" i="34"/>
  <c r="V64" i="34" s="1"/>
  <c r="U65" i="34"/>
  <c r="V65" i="34" s="1"/>
  <c r="U59" i="34"/>
  <c r="V59" i="34" s="1"/>
  <c r="U60" i="34"/>
  <c r="U55" i="34"/>
  <c r="V55" i="34" s="1"/>
  <c r="U56" i="34"/>
  <c r="U51" i="34"/>
  <c r="V51" i="34" s="1"/>
  <c r="U48" i="34"/>
  <c r="V48" i="34" s="1"/>
  <c r="U49" i="34"/>
  <c r="V49" i="34" s="1"/>
  <c r="U50" i="34"/>
  <c r="V50" i="34" s="1"/>
  <c r="U45" i="34"/>
  <c r="V45" i="34" s="1"/>
  <c r="U46" i="34"/>
  <c r="U47" i="34"/>
  <c r="V47" i="34" s="1"/>
  <c r="U44" i="34"/>
  <c r="U38" i="34"/>
  <c r="V38" i="34" s="1"/>
  <c r="U39" i="34"/>
  <c r="V39" i="34" s="1"/>
  <c r="U40" i="34"/>
  <c r="V40" i="34" s="1"/>
  <c r="U41" i="34"/>
  <c r="V41" i="34" s="1"/>
  <c r="U35" i="34"/>
  <c r="V35" i="34" s="1"/>
  <c r="U33" i="34"/>
  <c r="V33" i="34" s="1"/>
  <c r="U34" i="34"/>
  <c r="V34" i="34" s="1"/>
  <c r="U32" i="34"/>
  <c r="V32" i="34" s="1"/>
  <c r="U31" i="34"/>
  <c r="V31" i="34" s="1"/>
  <c r="V30" i="34" s="1"/>
  <c r="U27" i="34"/>
  <c r="V27" i="34" s="1"/>
  <c r="U28" i="34"/>
  <c r="V28" i="34" s="1"/>
  <c r="U29" i="34"/>
  <c r="V29" i="34" s="1"/>
  <c r="U24" i="34"/>
  <c r="V24" i="34" s="1"/>
  <c r="U25" i="34"/>
  <c r="V25" i="34" s="1"/>
  <c r="U26" i="34"/>
  <c r="V26" i="34" s="1"/>
  <c r="U20" i="34"/>
  <c r="V20" i="34" s="1"/>
  <c r="U21" i="34"/>
  <c r="V21" i="34" s="1"/>
  <c r="U14" i="34"/>
  <c r="V14" i="34" s="1"/>
  <c r="U15" i="34"/>
  <c r="V15" i="34" s="1"/>
  <c r="U16" i="34"/>
  <c r="V16" i="34" s="1"/>
  <c r="U17" i="34"/>
  <c r="V17" i="34" s="1"/>
  <c r="U12" i="34"/>
  <c r="V12" i="34" s="1"/>
  <c r="U13" i="34"/>
  <c r="V13" i="34" s="1"/>
  <c r="U135" i="34"/>
  <c r="V135" i="34" s="1"/>
  <c r="U130" i="34"/>
  <c r="V130" i="34" s="1"/>
  <c r="U117" i="34"/>
  <c r="V117" i="34" s="1"/>
  <c r="U118" i="34"/>
  <c r="V118" i="34"/>
  <c r="U119" i="34"/>
  <c r="V119" i="34" s="1"/>
  <c r="U120" i="34"/>
  <c r="V120" i="34" s="1"/>
  <c r="U121" i="34"/>
  <c r="V121" i="34" s="1"/>
  <c r="U122" i="34"/>
  <c r="V122" i="34"/>
  <c r="U123" i="34"/>
  <c r="V123" i="34" s="1"/>
  <c r="U112" i="34"/>
  <c r="V112" i="34" s="1"/>
  <c r="U113" i="34"/>
  <c r="V113" i="34"/>
  <c r="U114" i="34"/>
  <c r="V114" i="34" s="1"/>
  <c r="U115" i="34"/>
  <c r="V115" i="34" s="1"/>
  <c r="U116" i="34"/>
  <c r="V116" i="34" s="1"/>
  <c r="AB219" i="34"/>
  <c r="U208" i="34"/>
  <c r="V208" i="34" s="1"/>
  <c r="U207" i="34"/>
  <c r="V207" i="34" s="1"/>
  <c r="AB206" i="34"/>
  <c r="U206" i="34"/>
  <c r="V206" i="34" s="1"/>
  <c r="U205" i="34"/>
  <c r="AB204" i="34"/>
  <c r="U204" i="34"/>
  <c r="V204" i="34" s="1"/>
  <c r="AB203" i="34"/>
  <c r="U203" i="34"/>
  <c r="V203" i="34" s="1"/>
  <c r="AB202" i="34"/>
  <c r="U202" i="34"/>
  <c r="V202" i="34" s="1"/>
  <c r="AB194" i="34"/>
  <c r="U194" i="34"/>
  <c r="V194" i="34" s="1"/>
  <c r="V193" i="34" s="1"/>
  <c r="AB193" i="34"/>
  <c r="AB186" i="34"/>
  <c r="U186" i="34"/>
  <c r="V186" i="34" s="1"/>
  <c r="AB185" i="34"/>
  <c r="AB175" i="34"/>
  <c r="U175" i="34"/>
  <c r="V175" i="34" s="1"/>
  <c r="AB174" i="34"/>
  <c r="U157" i="34"/>
  <c r="V157" i="34" s="1"/>
  <c r="U156" i="34"/>
  <c r="V156" i="34" s="1"/>
  <c r="AB155" i="34"/>
  <c r="U155" i="34"/>
  <c r="V155" i="34" s="1"/>
  <c r="AB142" i="34"/>
  <c r="U142" i="34"/>
  <c r="V142" i="34" s="1"/>
  <c r="AB138" i="34"/>
  <c r="U138" i="34"/>
  <c r="V138" i="34" s="1"/>
  <c r="AB137" i="34"/>
  <c r="U137" i="34"/>
  <c r="V137" i="34" s="1"/>
  <c r="V136" i="34" s="1"/>
  <c r="U134" i="34"/>
  <c r="V134" i="34" s="1"/>
  <c r="U133" i="34"/>
  <c r="V133" i="34" s="1"/>
  <c r="AB132" i="34"/>
  <c r="U132" i="34"/>
  <c r="V132" i="34" s="1"/>
  <c r="U131" i="34"/>
  <c r="U106" i="34"/>
  <c r="V106" i="34" s="1"/>
  <c r="U105" i="34"/>
  <c r="V105" i="34" s="1"/>
  <c r="AB104" i="34"/>
  <c r="U104" i="34"/>
  <c r="V104" i="34" s="1"/>
  <c r="U103" i="34"/>
  <c r="V95" i="34"/>
  <c r="V94" i="34"/>
  <c r="AB93" i="34"/>
  <c r="U93" i="34"/>
  <c r="V93" i="34" s="1"/>
  <c r="AB92" i="34"/>
  <c r="U90" i="34"/>
  <c r="V90" i="34" s="1"/>
  <c r="U89" i="34"/>
  <c r="V89" i="34" s="1"/>
  <c r="AB88" i="34"/>
  <c r="U88" i="34"/>
  <c r="V88" i="34" s="1"/>
  <c r="V87" i="34" s="1"/>
  <c r="AB79" i="34"/>
  <c r="AB78" i="34"/>
  <c r="AB74" i="34"/>
  <c r="AB62" i="34"/>
  <c r="AB61" i="34"/>
  <c r="V60" i="34"/>
  <c r="AB58" i="34"/>
  <c r="V56" i="34"/>
  <c r="AB54" i="34"/>
  <c r="U54" i="34"/>
  <c r="V54" i="34" s="1"/>
  <c r="V46" i="34"/>
  <c r="V44" i="34"/>
  <c r="AB43" i="34"/>
  <c r="U43" i="34"/>
  <c r="V43" i="34" s="1"/>
  <c r="AB42" i="34"/>
  <c r="AB37" i="34"/>
  <c r="U37" i="34"/>
  <c r="V37" i="34" s="1"/>
  <c r="AB31" i="34"/>
  <c r="AB23" i="34"/>
  <c r="U23" i="34"/>
  <c r="V23" i="34" s="1"/>
  <c r="V22" i="34" s="1"/>
  <c r="AB22" i="34"/>
  <c r="AB21" i="34"/>
  <c r="AB20" i="34"/>
  <c r="AB19" i="34"/>
  <c r="U19" i="34"/>
  <c r="V19" i="34" s="1"/>
  <c r="O1043" i="49"/>
  <c r="V1043" i="49" s="1"/>
  <c r="O1042" i="49"/>
  <c r="V1042" i="49" s="1"/>
  <c r="O1041" i="49"/>
  <c r="V1041" i="49" s="1"/>
  <c r="O1040" i="49"/>
  <c r="V1040" i="49" s="1"/>
  <c r="O1039" i="49"/>
  <c r="V1039" i="49" s="1"/>
  <c r="U1038" i="49"/>
  <c r="T1038" i="49"/>
  <c r="S1038" i="49"/>
  <c r="S1037" i="49" s="1"/>
  <c r="R1038" i="49"/>
  <c r="Q1038" i="49"/>
  <c r="Q1037" i="49" s="1"/>
  <c r="P1038" i="49"/>
  <c r="N1038" i="49"/>
  <c r="M1038" i="49"/>
  <c r="L1038" i="49"/>
  <c r="T1037" i="49"/>
  <c r="R1037" i="49"/>
  <c r="P1037" i="49"/>
  <c r="N1037" i="49"/>
  <c r="L1037" i="49"/>
  <c r="O1036" i="49"/>
  <c r="V1036" i="49" s="1"/>
  <c r="O1035" i="49"/>
  <c r="V1035" i="49" s="1"/>
  <c r="O1034" i="49"/>
  <c r="V1034" i="49" s="1"/>
  <c r="O1033" i="49"/>
  <c r="V1033" i="49" s="1"/>
  <c r="O1032" i="49"/>
  <c r="V1032" i="49" s="1"/>
  <c r="U1031" i="49"/>
  <c r="T1031" i="49"/>
  <c r="S1031" i="49"/>
  <c r="S1030" i="49" s="1"/>
  <c r="R1031" i="49"/>
  <c r="Q1031" i="49"/>
  <c r="Q1030" i="49" s="1"/>
  <c r="P1031" i="49"/>
  <c r="N1031" i="49"/>
  <c r="M1031" i="49"/>
  <c r="L1031" i="49"/>
  <c r="T1030" i="49"/>
  <c r="R1030" i="49"/>
  <c r="P1030" i="49"/>
  <c r="N1030" i="49"/>
  <c r="L1030" i="49"/>
  <c r="O1029" i="49"/>
  <c r="V1029" i="49" s="1"/>
  <c r="O1028" i="49"/>
  <c r="V1028" i="49" s="1"/>
  <c r="O1027" i="49"/>
  <c r="V1027" i="49" s="1"/>
  <c r="O1026" i="49"/>
  <c r="V1026" i="49" s="1"/>
  <c r="U1025" i="49"/>
  <c r="T1025" i="49"/>
  <c r="S1025" i="49"/>
  <c r="S1024" i="49" s="1"/>
  <c r="R1025" i="49"/>
  <c r="Q1025" i="49"/>
  <c r="Q1024" i="49" s="1"/>
  <c r="P1025" i="49"/>
  <c r="O1025" i="49"/>
  <c r="N1025" i="49"/>
  <c r="M1025" i="49"/>
  <c r="M1024" i="49" s="1"/>
  <c r="L1025" i="49"/>
  <c r="T1024" i="49"/>
  <c r="R1024" i="49"/>
  <c r="P1024" i="49"/>
  <c r="N1024" i="49"/>
  <c r="L1024" i="49"/>
  <c r="O524" i="49"/>
  <c r="O523" i="49"/>
  <c r="O522" i="49"/>
  <c r="O521" i="49"/>
  <c r="O519" i="49" s="1"/>
  <c r="O520" i="49"/>
  <c r="V519" i="49"/>
  <c r="V518" i="49" s="1"/>
  <c r="U519" i="49"/>
  <c r="T519" i="49"/>
  <c r="T518" i="49" s="1"/>
  <c r="S519" i="49"/>
  <c r="R519" i="49"/>
  <c r="R518" i="49" s="1"/>
  <c r="Q519" i="49"/>
  <c r="P519" i="49"/>
  <c r="P518" i="49" s="1"/>
  <c r="N519" i="49"/>
  <c r="N518" i="49" s="1"/>
  <c r="M519" i="49"/>
  <c r="L519" i="49"/>
  <c r="L518" i="49" s="1"/>
  <c r="U518" i="49"/>
  <c r="S518" i="49"/>
  <c r="Q518" i="49"/>
  <c r="M518" i="49"/>
  <c r="O517" i="49"/>
  <c r="O516" i="49"/>
  <c r="O515" i="49"/>
  <c r="O512" i="49" s="1"/>
  <c r="O511" i="49" s="1"/>
  <c r="O514" i="49"/>
  <c r="O513" i="49"/>
  <c r="V512" i="49"/>
  <c r="U512" i="49"/>
  <c r="U511" i="49" s="1"/>
  <c r="T512" i="49"/>
  <c r="S512" i="49"/>
  <c r="S511" i="49" s="1"/>
  <c r="R512" i="49"/>
  <c r="Q512" i="49"/>
  <c r="Q511" i="49" s="1"/>
  <c r="P512" i="49"/>
  <c r="N512" i="49"/>
  <c r="M512" i="49"/>
  <c r="M511" i="49" s="1"/>
  <c r="L512" i="49"/>
  <c r="V511" i="49"/>
  <c r="T511" i="49"/>
  <c r="R511" i="49"/>
  <c r="P511" i="49"/>
  <c r="N511" i="49"/>
  <c r="L511" i="49"/>
  <c r="O510" i="49"/>
  <c r="O509" i="49"/>
  <c r="O508" i="49"/>
  <c r="O507" i="49"/>
  <c r="V506" i="49"/>
  <c r="U506" i="49"/>
  <c r="U505" i="49" s="1"/>
  <c r="T506" i="49"/>
  <c r="S506" i="49"/>
  <c r="S505" i="49" s="1"/>
  <c r="R506" i="49"/>
  <c r="Q506" i="49"/>
  <c r="Q505" i="49" s="1"/>
  <c r="P506" i="49"/>
  <c r="O506" i="49"/>
  <c r="O505" i="49" s="1"/>
  <c r="N506" i="49"/>
  <c r="M506" i="49"/>
  <c r="M505" i="49" s="1"/>
  <c r="L506" i="49"/>
  <c r="V505" i="49"/>
  <c r="T505" i="49"/>
  <c r="R505" i="49"/>
  <c r="P505" i="49"/>
  <c r="N505" i="49"/>
  <c r="L505" i="49"/>
  <c r="O504" i="49"/>
  <c r="O503" i="49"/>
  <c r="V502" i="49"/>
  <c r="U502" i="49"/>
  <c r="T502" i="49"/>
  <c r="S502" i="49"/>
  <c r="R502" i="49"/>
  <c r="Q502" i="49"/>
  <c r="P502" i="49"/>
  <c r="O502" i="49"/>
  <c r="N502" i="49"/>
  <c r="M502" i="49"/>
  <c r="L502" i="49"/>
  <c r="O501" i="49"/>
  <c r="O500" i="49"/>
  <c r="O499" i="49"/>
  <c r="O498" i="49"/>
  <c r="O497" i="49"/>
  <c r="O496" i="49"/>
  <c r="O495" i="49"/>
  <c r="O494" i="49"/>
  <c r="O493" i="49"/>
  <c r="O492" i="49"/>
  <c r="O491" i="49"/>
  <c r="O490" i="49"/>
  <c r="O489" i="49"/>
  <c r="O488" i="49"/>
  <c r="O487" i="49"/>
  <c r="O486" i="49"/>
  <c r="O485" i="49"/>
  <c r="O484" i="49"/>
  <c r="O483" i="49"/>
  <c r="O482" i="49"/>
  <c r="O481" i="49"/>
  <c r="O480" i="49"/>
  <c r="O479" i="49"/>
  <c r="O478" i="49"/>
  <c r="O477" i="49"/>
  <c r="O476" i="49"/>
  <c r="O475" i="49"/>
  <c r="O474" i="49"/>
  <c r="O473" i="49"/>
  <c r="O470" i="49" s="1"/>
  <c r="O472" i="49"/>
  <c r="O471" i="49"/>
  <c r="V470" i="49"/>
  <c r="U470" i="49"/>
  <c r="T470" i="49"/>
  <c r="S470" i="49"/>
  <c r="R470" i="49"/>
  <c r="Q470" i="49"/>
  <c r="P470" i="49"/>
  <c r="N470" i="49"/>
  <c r="M470" i="49"/>
  <c r="L470" i="49"/>
  <c r="O469" i="49"/>
  <c r="O468" i="49"/>
  <c r="O467" i="49"/>
  <c r="O466" i="49"/>
  <c r="O465" i="49"/>
  <c r="O464" i="49"/>
  <c r="O463" i="49"/>
  <c r="O462" i="49"/>
  <c r="O461" i="49"/>
  <c r="O460" i="49"/>
  <c r="O459" i="49"/>
  <c r="O458" i="49"/>
  <c r="O457" i="49"/>
  <c r="O456" i="49"/>
  <c r="O455" i="49"/>
  <c r="O454" i="49"/>
  <c r="O453" i="49"/>
  <c r="O452" i="49"/>
  <c r="O451" i="49"/>
  <c r="O450" i="49"/>
  <c r="O449" i="49"/>
  <c r="O448" i="49"/>
  <c r="O447" i="49"/>
  <c r="O446" i="49"/>
  <c r="O445" i="49"/>
  <c r="O444" i="49"/>
  <c r="O443" i="49"/>
  <c r="O442" i="49"/>
  <c r="O441" i="49"/>
  <c r="O440" i="49"/>
  <c r="O439" i="49"/>
  <c r="V438" i="49"/>
  <c r="U438" i="49"/>
  <c r="T438" i="49"/>
  <c r="S438" i="49"/>
  <c r="R438" i="49"/>
  <c r="Q438" i="49"/>
  <c r="P438" i="49"/>
  <c r="O438" i="49"/>
  <c r="N438" i="49"/>
  <c r="M438" i="49"/>
  <c r="L438" i="49"/>
  <c r="O437" i="49"/>
  <c r="O436" i="49"/>
  <c r="O435" i="49"/>
  <c r="O434" i="49"/>
  <c r="O433" i="49"/>
  <c r="O432" i="49"/>
  <c r="O431" i="49"/>
  <c r="O430" i="49"/>
  <c r="O429" i="49"/>
  <c r="O428" i="49"/>
  <c r="O427" i="49"/>
  <c r="O426" i="49"/>
  <c r="O425" i="49"/>
  <c r="O424" i="49"/>
  <c r="O423" i="49"/>
  <c r="O422" i="49"/>
  <c r="O421" i="49"/>
  <c r="O420" i="49"/>
  <c r="O419" i="49"/>
  <c r="O418" i="49"/>
  <c r="O417" i="49"/>
  <c r="O416" i="49"/>
  <c r="O415" i="49"/>
  <c r="O414" i="49"/>
  <c r="O413" i="49"/>
  <c r="O412" i="49"/>
  <c r="O411" i="49"/>
  <c r="O410" i="49"/>
  <c r="O409" i="49"/>
  <c r="O408" i="49"/>
  <c r="O407" i="49"/>
  <c r="O406" i="49"/>
  <c r="V405" i="49"/>
  <c r="U405" i="49"/>
  <c r="T405" i="49"/>
  <c r="S405" i="49"/>
  <c r="R405" i="49"/>
  <c r="Q405" i="49"/>
  <c r="P405" i="49"/>
  <c r="N405" i="49"/>
  <c r="M405" i="49"/>
  <c r="L405" i="49"/>
  <c r="O404" i="49"/>
  <c r="O403" i="49"/>
  <c r="V402" i="49"/>
  <c r="U402" i="49"/>
  <c r="T402" i="49"/>
  <c r="S402" i="49"/>
  <c r="R402" i="49"/>
  <c r="Q402" i="49"/>
  <c r="P402" i="49"/>
  <c r="O402" i="49"/>
  <c r="N402" i="49"/>
  <c r="M402" i="49"/>
  <c r="L402" i="49"/>
  <c r="O401" i="49"/>
  <c r="O400" i="49"/>
  <c r="O399" i="49"/>
  <c r="O398" i="49"/>
  <c r="O397" i="49"/>
  <c r="V396" i="49"/>
  <c r="U396" i="49"/>
  <c r="T396" i="49"/>
  <c r="S396" i="49"/>
  <c r="R396" i="49"/>
  <c r="Q396" i="49"/>
  <c r="P396" i="49"/>
  <c r="O396" i="49"/>
  <c r="N396" i="49"/>
  <c r="M396" i="49"/>
  <c r="L396" i="49"/>
  <c r="O395" i="49"/>
  <c r="O393" i="49" s="1"/>
  <c r="O394" i="49"/>
  <c r="V393" i="49"/>
  <c r="U393" i="49"/>
  <c r="T393" i="49"/>
  <c r="S393" i="49"/>
  <c r="R393" i="49"/>
  <c r="Q393" i="49"/>
  <c r="P393" i="49"/>
  <c r="N393" i="49"/>
  <c r="M393" i="49"/>
  <c r="L393" i="49"/>
  <c r="O392" i="49"/>
  <c r="O391" i="49"/>
  <c r="V390" i="49"/>
  <c r="U390" i="49"/>
  <c r="T390" i="49"/>
  <c r="S390" i="49"/>
  <c r="R390" i="49"/>
  <c r="Q390" i="49"/>
  <c r="P390" i="49"/>
  <c r="N390" i="49"/>
  <c r="M390" i="49"/>
  <c r="L390" i="49"/>
  <c r="O390" i="49" s="1"/>
  <c r="O389" i="49"/>
  <c r="O388" i="49"/>
  <c r="O387" i="49"/>
  <c r="V386" i="49"/>
  <c r="U386" i="49"/>
  <c r="T386" i="49"/>
  <c r="S386" i="49"/>
  <c r="S379" i="49" s="1"/>
  <c r="R386" i="49"/>
  <c r="Q386" i="49"/>
  <c r="P386" i="49"/>
  <c r="O386" i="49"/>
  <c r="N386" i="49"/>
  <c r="M386" i="49"/>
  <c r="L386" i="49"/>
  <c r="O385" i="49"/>
  <c r="O383" i="49" s="1"/>
  <c r="O379" i="49" s="1"/>
  <c r="O378" i="49" s="1"/>
  <c r="O384" i="49"/>
  <c r="V383" i="49"/>
  <c r="U383" i="49"/>
  <c r="T383" i="49"/>
  <c r="T379" i="49" s="1"/>
  <c r="T378" i="49" s="1"/>
  <c r="S383" i="49"/>
  <c r="R383" i="49"/>
  <c r="Q383" i="49"/>
  <c r="P383" i="49"/>
  <c r="N383" i="49"/>
  <c r="M383" i="49"/>
  <c r="L383" i="49"/>
  <c r="L379" i="49" s="1"/>
  <c r="L378" i="49" s="1"/>
  <c r="O382" i="49"/>
  <c r="O381" i="49"/>
  <c r="V380" i="49"/>
  <c r="U380" i="49"/>
  <c r="U379" i="49" s="1"/>
  <c r="U378" i="49" s="1"/>
  <c r="T380" i="49"/>
  <c r="S380" i="49"/>
  <c r="R380" i="49"/>
  <c r="Q380" i="49"/>
  <c r="Q379" i="49" s="1"/>
  <c r="Q378" i="49" s="1"/>
  <c r="P380" i="49"/>
  <c r="O380" i="49"/>
  <c r="N380" i="49"/>
  <c r="M380" i="49"/>
  <c r="M379" i="49" s="1"/>
  <c r="M378" i="49" s="1"/>
  <c r="L380" i="49"/>
  <c r="V379" i="49"/>
  <c r="R379" i="49"/>
  <c r="P379" i="49"/>
  <c r="P378" i="49" s="1"/>
  <c r="N379" i="49"/>
  <c r="V378" i="49"/>
  <c r="S378" i="49"/>
  <c r="R378" i="49"/>
  <c r="N378" i="49"/>
  <c r="O377" i="49"/>
  <c r="O376" i="49"/>
  <c r="O375" i="49"/>
  <c r="O374" i="49"/>
  <c r="O373" i="49"/>
  <c r="O371" i="49" s="1"/>
  <c r="O370" i="49" s="1"/>
  <c r="O372" i="49"/>
  <c r="V371" i="49"/>
  <c r="U371" i="49"/>
  <c r="T371" i="49"/>
  <c r="T370" i="49" s="1"/>
  <c r="T363" i="49" s="1"/>
  <c r="S371" i="49"/>
  <c r="R371" i="49"/>
  <c r="Q371" i="49"/>
  <c r="P371" i="49"/>
  <c r="P370" i="49" s="1"/>
  <c r="P363" i="49" s="1"/>
  <c r="N371" i="49"/>
  <c r="M371" i="49"/>
  <c r="L371" i="49"/>
  <c r="L370" i="49" s="1"/>
  <c r="L363" i="49" s="1"/>
  <c r="V370" i="49"/>
  <c r="U370" i="49"/>
  <c r="S370" i="49"/>
  <c r="R370" i="49"/>
  <c r="Q370" i="49"/>
  <c r="N370" i="49"/>
  <c r="M370" i="49"/>
  <c r="O369" i="49"/>
  <c r="O368" i="49"/>
  <c r="O367" i="49"/>
  <c r="O366" i="49"/>
  <c r="O365" i="49"/>
  <c r="V364" i="49"/>
  <c r="U364" i="49"/>
  <c r="T364" i="49"/>
  <c r="S364" i="49"/>
  <c r="S363" i="49" s="1"/>
  <c r="R364" i="49"/>
  <c r="Q364" i="49"/>
  <c r="P364" i="49"/>
  <c r="O364" i="49"/>
  <c r="N364" i="49"/>
  <c r="M364" i="49"/>
  <c r="L364" i="49"/>
  <c r="V363" i="49"/>
  <c r="U363" i="49"/>
  <c r="R363" i="49"/>
  <c r="Q363" i="49"/>
  <c r="N363" i="49"/>
  <c r="M363" i="49"/>
  <c r="O362" i="49"/>
  <c r="O361" i="49"/>
  <c r="V360" i="49"/>
  <c r="U360" i="49"/>
  <c r="T360" i="49"/>
  <c r="S360" i="49"/>
  <c r="R360" i="49"/>
  <c r="Q360" i="49"/>
  <c r="P360" i="49"/>
  <c r="O360" i="49"/>
  <c r="N360" i="49"/>
  <c r="M360" i="49"/>
  <c r="L360" i="49"/>
  <c r="O359" i="49"/>
  <c r="O356" i="49" s="1"/>
  <c r="O358" i="49"/>
  <c r="O357" i="49"/>
  <c r="V356" i="49"/>
  <c r="U356" i="49"/>
  <c r="U346" i="49" s="1"/>
  <c r="U345" i="49" s="1"/>
  <c r="T356" i="49"/>
  <c r="S356" i="49"/>
  <c r="R356" i="49"/>
  <c r="Q356" i="49"/>
  <c r="P356" i="49"/>
  <c r="N356" i="49"/>
  <c r="M356" i="49"/>
  <c r="L356" i="49"/>
  <c r="O355" i="49"/>
  <c r="O354" i="49"/>
  <c r="O353" i="49"/>
  <c r="V352" i="49"/>
  <c r="U352" i="49"/>
  <c r="T352" i="49"/>
  <c r="S352" i="49"/>
  <c r="S346" i="49" s="1"/>
  <c r="R352" i="49"/>
  <c r="Q352" i="49"/>
  <c r="P352" i="49"/>
  <c r="O352" i="49"/>
  <c r="N352" i="49"/>
  <c r="M352" i="49"/>
  <c r="L352" i="49"/>
  <c r="O351" i="49"/>
  <c r="O349" i="49" s="1"/>
  <c r="O350" i="49"/>
  <c r="V349" i="49"/>
  <c r="U349" i="49"/>
  <c r="T349" i="49"/>
  <c r="T346" i="49" s="1"/>
  <c r="S349" i="49"/>
  <c r="R349" i="49"/>
  <c r="Q349" i="49"/>
  <c r="P349" i="49"/>
  <c r="P346" i="49" s="1"/>
  <c r="P345" i="49" s="1"/>
  <c r="N349" i="49"/>
  <c r="M349" i="49"/>
  <c r="L349" i="49"/>
  <c r="L346" i="49" s="1"/>
  <c r="O348" i="49"/>
  <c r="O347" i="49"/>
  <c r="V346" i="49"/>
  <c r="R346" i="49"/>
  <c r="Q346" i="49"/>
  <c r="Q345" i="49" s="1"/>
  <c r="N346" i="49"/>
  <c r="M346" i="49"/>
  <c r="M345" i="49" s="1"/>
  <c r="V345" i="49"/>
  <c r="T345" i="49"/>
  <c r="R345" i="49"/>
  <c r="N345" i="49"/>
  <c r="L345" i="49"/>
  <c r="O344" i="49"/>
  <c r="O343" i="49"/>
  <c r="O342" i="49"/>
  <c r="O341" i="49"/>
  <c r="O340" i="49"/>
  <c r="O339" i="49"/>
  <c r="O338" i="49"/>
  <c r="O337" i="49"/>
  <c r="O336" i="49"/>
  <c r="O335" i="49"/>
  <c r="O334" i="49"/>
  <c r="O333" i="49"/>
  <c r="O332" i="49"/>
  <c r="O331" i="49"/>
  <c r="O330" i="49"/>
  <c r="O329" i="49"/>
  <c r="O328" i="49"/>
  <c r="O327" i="49"/>
  <c r="O326" i="49"/>
  <c r="O325" i="49"/>
  <c r="O324" i="49"/>
  <c r="O323" i="49"/>
  <c r="O322" i="49"/>
  <c r="O321" i="49"/>
  <c r="O320" i="49"/>
  <c r="O319" i="49"/>
  <c r="O318" i="49"/>
  <c r="O317" i="49"/>
  <c r="O316" i="49"/>
  <c r="O315" i="49"/>
  <c r="O314" i="49"/>
  <c r="O313" i="49"/>
  <c r="O310" i="49" s="1"/>
  <c r="O308" i="49" s="1"/>
  <c r="O312" i="49"/>
  <c r="O311" i="49"/>
  <c r="V310" i="49"/>
  <c r="U310" i="49"/>
  <c r="U308" i="49" s="1"/>
  <c r="T310" i="49"/>
  <c r="S310" i="49"/>
  <c r="R310" i="49"/>
  <c r="Q310" i="49"/>
  <c r="Q308" i="49" s="1"/>
  <c r="P310" i="49"/>
  <c r="N310" i="49"/>
  <c r="M310" i="49"/>
  <c r="M308" i="49" s="1"/>
  <c r="L310" i="49"/>
  <c r="O309" i="49"/>
  <c r="V308" i="49"/>
  <c r="T308" i="49"/>
  <c r="S308" i="49"/>
  <c r="R308" i="49"/>
  <c r="P308" i="49"/>
  <c r="N308" i="49"/>
  <c r="L308" i="49"/>
  <c r="O307" i="49"/>
  <c r="O306" i="49"/>
  <c r="O305" i="49"/>
  <c r="V304" i="49"/>
  <c r="U304" i="49"/>
  <c r="T304" i="49"/>
  <c r="S304" i="49"/>
  <c r="R304" i="49"/>
  <c r="Q304" i="49"/>
  <c r="P304" i="49"/>
  <c r="O304" i="49"/>
  <c r="N304" i="49"/>
  <c r="M304" i="49"/>
  <c r="L304" i="49"/>
  <c r="O303" i="49"/>
  <c r="O300" i="49" s="1"/>
  <c r="O302" i="49"/>
  <c r="O301" i="49"/>
  <c r="V300" i="49"/>
  <c r="U300" i="49"/>
  <c r="T300" i="49"/>
  <c r="S300" i="49"/>
  <c r="R300" i="49"/>
  <c r="Q300" i="49"/>
  <c r="P300" i="49"/>
  <c r="N300" i="49"/>
  <c r="M300" i="49"/>
  <c r="L300" i="49"/>
  <c r="O299" i="49"/>
  <c r="O298" i="49"/>
  <c r="O297" i="49"/>
  <c r="V296" i="49"/>
  <c r="U296" i="49"/>
  <c r="T296" i="49"/>
  <c r="S296" i="49"/>
  <c r="R296" i="49"/>
  <c r="Q296" i="49"/>
  <c r="P296" i="49"/>
  <c r="O296" i="49"/>
  <c r="N296" i="49"/>
  <c r="M296" i="49"/>
  <c r="L296" i="49"/>
  <c r="O295" i="49"/>
  <c r="O292" i="49" s="1"/>
  <c r="O294" i="49"/>
  <c r="O293" i="49"/>
  <c r="V292" i="49"/>
  <c r="U292" i="49"/>
  <c r="U287" i="49" s="1"/>
  <c r="T292" i="49"/>
  <c r="S292" i="49"/>
  <c r="R292" i="49"/>
  <c r="Q292" i="49"/>
  <c r="Q287" i="49" s="1"/>
  <c r="P292" i="49"/>
  <c r="N292" i="49"/>
  <c r="M292" i="49"/>
  <c r="M287" i="49" s="1"/>
  <c r="L292" i="49"/>
  <c r="O291" i="49"/>
  <c r="O290" i="49"/>
  <c r="O289" i="49"/>
  <c r="V288" i="49"/>
  <c r="U288" i="49"/>
  <c r="T288" i="49"/>
  <c r="T287" i="49" s="1"/>
  <c r="S288" i="49"/>
  <c r="S287" i="49" s="1"/>
  <c r="R288" i="49"/>
  <c r="Q288" i="49"/>
  <c r="P288" i="49"/>
  <c r="P287" i="49" s="1"/>
  <c r="O288" i="49"/>
  <c r="O287" i="49" s="1"/>
  <c r="N288" i="49"/>
  <c r="M288" i="49"/>
  <c r="L288" i="49"/>
  <c r="L287" i="49" s="1"/>
  <c r="V287" i="49"/>
  <c r="R287" i="49"/>
  <c r="N287" i="49"/>
  <c r="O286" i="49"/>
  <c r="O285" i="49"/>
  <c r="O283" i="49" s="1"/>
  <c r="O284" i="49"/>
  <c r="V283" i="49"/>
  <c r="U283" i="49"/>
  <c r="T283" i="49"/>
  <c r="T278" i="49" s="1"/>
  <c r="S283" i="49"/>
  <c r="R283" i="49"/>
  <c r="Q283" i="49"/>
  <c r="P283" i="49"/>
  <c r="P278" i="49" s="1"/>
  <c r="N283" i="49"/>
  <c r="M283" i="49"/>
  <c r="L283" i="49"/>
  <c r="L278" i="49" s="1"/>
  <c r="O282" i="49"/>
  <c r="O281" i="49"/>
  <c r="O280" i="49"/>
  <c r="V279" i="49"/>
  <c r="V278" i="49" s="1"/>
  <c r="U279" i="49"/>
  <c r="T279" i="49"/>
  <c r="S279" i="49"/>
  <c r="S278" i="49" s="1"/>
  <c r="R279" i="49"/>
  <c r="R278" i="49" s="1"/>
  <c r="Q279" i="49"/>
  <c r="P279" i="49"/>
  <c r="O279" i="49"/>
  <c r="N279" i="49"/>
  <c r="N278" i="49" s="1"/>
  <c r="M279" i="49"/>
  <c r="L279" i="49"/>
  <c r="U278" i="49"/>
  <c r="Q278" i="49"/>
  <c r="M278" i="49"/>
  <c r="O277" i="49"/>
  <c r="O276" i="49"/>
  <c r="O275" i="49"/>
  <c r="V274" i="49"/>
  <c r="U274" i="49"/>
  <c r="T274" i="49"/>
  <c r="S274" i="49"/>
  <c r="R274" i="49"/>
  <c r="Q274" i="49"/>
  <c r="P274" i="49"/>
  <c r="O274" i="49"/>
  <c r="N274" i="49"/>
  <c r="M274" i="49"/>
  <c r="L274" i="49"/>
  <c r="O273" i="49"/>
  <c r="O270" i="49" s="1"/>
  <c r="O272" i="49"/>
  <c r="O271" i="49"/>
  <c r="V270" i="49"/>
  <c r="U270" i="49"/>
  <c r="U265" i="49" s="1"/>
  <c r="T270" i="49"/>
  <c r="S270" i="49"/>
  <c r="R270" i="49"/>
  <c r="Q270" i="49"/>
  <c r="Q265" i="49" s="1"/>
  <c r="P270" i="49"/>
  <c r="N270" i="49"/>
  <c r="M270" i="49"/>
  <c r="M265" i="49" s="1"/>
  <c r="L270" i="49"/>
  <c r="O269" i="49"/>
  <c r="O268" i="49"/>
  <c r="O267" i="49"/>
  <c r="V266" i="49"/>
  <c r="U266" i="49"/>
  <c r="T266" i="49"/>
  <c r="T265" i="49" s="1"/>
  <c r="S266" i="49"/>
  <c r="R266" i="49"/>
  <c r="Q266" i="49"/>
  <c r="P266" i="49"/>
  <c r="P265" i="49" s="1"/>
  <c r="O266" i="49"/>
  <c r="N266" i="49"/>
  <c r="M266" i="49"/>
  <c r="L266" i="49"/>
  <c r="L265" i="49" s="1"/>
  <c r="V265" i="49"/>
  <c r="R265" i="49"/>
  <c r="N265" i="49"/>
  <c r="O264" i="49"/>
  <c r="O263" i="49"/>
  <c r="O261" i="49" s="1"/>
  <c r="O262" i="49"/>
  <c r="V261" i="49"/>
  <c r="U261" i="49"/>
  <c r="T261" i="49"/>
  <c r="T256" i="49" s="1"/>
  <c r="S261" i="49"/>
  <c r="R261" i="49"/>
  <c r="Q261" i="49"/>
  <c r="P261" i="49"/>
  <c r="P256" i="49" s="1"/>
  <c r="N261" i="49"/>
  <c r="M261" i="49"/>
  <c r="L261" i="49"/>
  <c r="L256" i="49" s="1"/>
  <c r="O260" i="49"/>
  <c r="O259" i="49"/>
  <c r="O258" i="49"/>
  <c r="V257" i="49"/>
  <c r="V256" i="49" s="1"/>
  <c r="U257" i="49"/>
  <c r="T257" i="49"/>
  <c r="S257" i="49"/>
  <c r="S256" i="49" s="1"/>
  <c r="R257" i="49"/>
  <c r="R256" i="49" s="1"/>
  <c r="Q257" i="49"/>
  <c r="P257" i="49"/>
  <c r="O257" i="49"/>
  <c r="O256" i="49" s="1"/>
  <c r="N257" i="49"/>
  <c r="N256" i="49" s="1"/>
  <c r="M257" i="49"/>
  <c r="L257" i="49"/>
  <c r="U256" i="49"/>
  <c r="Q256" i="49"/>
  <c r="M256" i="49"/>
  <c r="O255" i="49"/>
  <c r="O254" i="49"/>
  <c r="O253" i="49"/>
  <c r="V252" i="49"/>
  <c r="U252" i="49"/>
  <c r="T252" i="49"/>
  <c r="S252" i="49"/>
  <c r="R252" i="49"/>
  <c r="Q252" i="49"/>
  <c r="P252" i="49"/>
  <c r="O252" i="49"/>
  <c r="N252" i="49"/>
  <c r="M252" i="49"/>
  <c r="L252" i="49"/>
  <c r="O251" i="49"/>
  <c r="O248" i="49" s="1"/>
  <c r="O250" i="49"/>
  <c r="O249" i="49"/>
  <c r="V248" i="49"/>
  <c r="V247" i="49" s="1"/>
  <c r="V246" i="49" s="1"/>
  <c r="U248" i="49"/>
  <c r="T248" i="49"/>
  <c r="S248" i="49"/>
  <c r="R248" i="49"/>
  <c r="R247" i="49" s="1"/>
  <c r="R246" i="49" s="1"/>
  <c r="Q248" i="49"/>
  <c r="Q247" i="49" s="1"/>
  <c r="Q246" i="49" s="1"/>
  <c r="P248" i="49"/>
  <c r="N248" i="49"/>
  <c r="M248" i="49"/>
  <c r="M247" i="49" s="1"/>
  <c r="M246" i="49" s="1"/>
  <c r="L248" i="49"/>
  <c r="T247" i="49"/>
  <c r="P247" i="49"/>
  <c r="L247" i="49"/>
  <c r="L246" i="49" s="1"/>
  <c r="O245" i="49"/>
  <c r="O242" i="49" s="1"/>
  <c r="O244" i="49"/>
  <c r="O243" i="49"/>
  <c r="V242" i="49"/>
  <c r="U242" i="49"/>
  <c r="T242" i="49"/>
  <c r="S242" i="49"/>
  <c r="R242" i="49"/>
  <c r="Q242" i="49"/>
  <c r="P242" i="49"/>
  <c r="N242" i="49"/>
  <c r="M242" i="49"/>
  <c r="L242" i="49"/>
  <c r="O241" i="49"/>
  <c r="O240" i="49"/>
  <c r="O239" i="49"/>
  <c r="V238" i="49"/>
  <c r="U238" i="49"/>
  <c r="T238" i="49"/>
  <c r="S238" i="49"/>
  <c r="R238" i="49"/>
  <c r="Q238" i="49"/>
  <c r="P238" i="49"/>
  <c r="O238" i="49"/>
  <c r="N238" i="49"/>
  <c r="M238" i="49"/>
  <c r="L238" i="49"/>
  <c r="O237" i="49"/>
  <c r="O234" i="49" s="1"/>
  <c r="O236" i="49"/>
  <c r="O235" i="49"/>
  <c r="V234" i="49"/>
  <c r="U234" i="49"/>
  <c r="U229" i="49" s="1"/>
  <c r="T234" i="49"/>
  <c r="S234" i="49"/>
  <c r="R234" i="49"/>
  <c r="Q234" i="49"/>
  <c r="Q229" i="49" s="1"/>
  <c r="P234" i="49"/>
  <c r="N234" i="49"/>
  <c r="M234" i="49"/>
  <c r="M229" i="49" s="1"/>
  <c r="M228" i="49" s="1"/>
  <c r="M227" i="49" s="1"/>
  <c r="L234" i="49"/>
  <c r="O233" i="49"/>
  <c r="O232" i="49"/>
  <c r="O231" i="49"/>
  <c r="V230" i="49"/>
  <c r="U230" i="49"/>
  <c r="T230" i="49"/>
  <c r="T229" i="49" s="1"/>
  <c r="S230" i="49"/>
  <c r="S229" i="49" s="1"/>
  <c r="R230" i="49"/>
  <c r="Q230" i="49"/>
  <c r="P230" i="49"/>
  <c r="P229" i="49" s="1"/>
  <c r="O230" i="49"/>
  <c r="O229" i="49" s="1"/>
  <c r="N230" i="49"/>
  <c r="M230" i="49"/>
  <c r="L230" i="49"/>
  <c r="L229" i="49" s="1"/>
  <c r="L228" i="49" s="1"/>
  <c r="V229" i="49"/>
  <c r="R229" i="49"/>
  <c r="N229" i="49"/>
  <c r="Q228" i="49"/>
  <c r="O226" i="49"/>
  <c r="O225" i="49"/>
  <c r="O224" i="49"/>
  <c r="V223" i="49"/>
  <c r="U223" i="49"/>
  <c r="T223" i="49"/>
  <c r="S223" i="49"/>
  <c r="R223" i="49"/>
  <c r="Q223" i="49"/>
  <c r="P223" i="49"/>
  <c r="O223" i="49"/>
  <c r="N223" i="49"/>
  <c r="M223" i="49"/>
  <c r="L223" i="49"/>
  <c r="O222" i="49"/>
  <c r="O221" i="49"/>
  <c r="O219" i="49" s="1"/>
  <c r="O220" i="49"/>
  <c r="V219" i="49"/>
  <c r="U219" i="49"/>
  <c r="T219" i="49"/>
  <c r="S219" i="49"/>
  <c r="R219" i="49"/>
  <c r="Q219" i="49"/>
  <c r="P219" i="49"/>
  <c r="N219" i="49"/>
  <c r="M219" i="49"/>
  <c r="L219" i="49"/>
  <c r="O218" i="49"/>
  <c r="O217" i="49"/>
  <c r="O216" i="49"/>
  <c r="V215" i="49"/>
  <c r="U215" i="49"/>
  <c r="T215" i="49"/>
  <c r="S215" i="49"/>
  <c r="R215" i="49"/>
  <c r="Q215" i="49"/>
  <c r="P215" i="49"/>
  <c r="O215" i="49"/>
  <c r="N215" i="49"/>
  <c r="M215" i="49"/>
  <c r="L215" i="49"/>
  <c r="O214" i="49"/>
  <c r="O213" i="49"/>
  <c r="O211" i="49" s="1"/>
  <c r="O212" i="49"/>
  <c r="V211" i="49"/>
  <c r="U211" i="49"/>
  <c r="T211" i="49"/>
  <c r="T206" i="49" s="1"/>
  <c r="T205" i="49" s="1"/>
  <c r="S211" i="49"/>
  <c r="R211" i="49"/>
  <c r="Q211" i="49"/>
  <c r="P211" i="49"/>
  <c r="P206" i="49" s="1"/>
  <c r="P205" i="49" s="1"/>
  <c r="P187" i="49" s="1"/>
  <c r="N211" i="49"/>
  <c r="M211" i="49"/>
  <c r="L211" i="49"/>
  <c r="L206" i="49" s="1"/>
  <c r="O210" i="49"/>
  <c r="O209" i="49"/>
  <c r="O208" i="49"/>
  <c r="V207" i="49"/>
  <c r="U207" i="49"/>
  <c r="T207" i="49"/>
  <c r="S207" i="49"/>
  <c r="S206" i="49" s="1"/>
  <c r="S205" i="49" s="1"/>
  <c r="R207" i="49"/>
  <c r="Q207" i="49"/>
  <c r="P207" i="49"/>
  <c r="O207" i="49"/>
  <c r="N207" i="49"/>
  <c r="M207" i="49"/>
  <c r="L207" i="49"/>
  <c r="U206" i="49"/>
  <c r="U205" i="49" s="1"/>
  <c r="Q206" i="49"/>
  <c r="Q205" i="49" s="1"/>
  <c r="M206" i="49"/>
  <c r="M205" i="49" s="1"/>
  <c r="M187" i="49" s="1"/>
  <c r="L205" i="49"/>
  <c r="O204" i="49"/>
  <c r="O203" i="49"/>
  <c r="O202" i="49"/>
  <c r="V201" i="49"/>
  <c r="V200" i="49" s="1"/>
  <c r="V199" i="49" s="1"/>
  <c r="U201" i="49"/>
  <c r="T201" i="49"/>
  <c r="S201" i="49"/>
  <c r="S200" i="49" s="1"/>
  <c r="S199" i="49" s="1"/>
  <c r="R201" i="49"/>
  <c r="R200" i="49" s="1"/>
  <c r="R199" i="49" s="1"/>
  <c r="Q201" i="49"/>
  <c r="P201" i="49"/>
  <c r="O201" i="49"/>
  <c r="O200" i="49" s="1"/>
  <c r="O199" i="49" s="1"/>
  <c r="N201" i="49"/>
  <c r="N200" i="49" s="1"/>
  <c r="N199" i="49" s="1"/>
  <c r="M201" i="49"/>
  <c r="L201" i="49"/>
  <c r="U200" i="49"/>
  <c r="U199" i="49" s="1"/>
  <c r="T200" i="49"/>
  <c r="Q200" i="49"/>
  <c r="Q199" i="49" s="1"/>
  <c r="P200" i="49"/>
  <c r="M200" i="49"/>
  <c r="M199" i="49" s="1"/>
  <c r="L200" i="49"/>
  <c r="T199" i="49"/>
  <c r="P199" i="49"/>
  <c r="L199" i="49"/>
  <c r="O198" i="49"/>
  <c r="O197" i="49"/>
  <c r="O196" i="49"/>
  <c r="V195" i="49"/>
  <c r="V194" i="49" s="1"/>
  <c r="U195" i="49"/>
  <c r="T195" i="49"/>
  <c r="S195" i="49"/>
  <c r="S194" i="49" s="1"/>
  <c r="R195" i="49"/>
  <c r="R194" i="49" s="1"/>
  <c r="Q195" i="49"/>
  <c r="P195" i="49"/>
  <c r="O195" i="49"/>
  <c r="O194" i="49" s="1"/>
  <c r="N195" i="49"/>
  <c r="N194" i="49" s="1"/>
  <c r="M195" i="49"/>
  <c r="L195" i="49"/>
  <c r="U194" i="49"/>
  <c r="U188" i="49" s="1"/>
  <c r="U187" i="49" s="1"/>
  <c r="T194" i="49"/>
  <c r="Q194" i="49"/>
  <c r="P194" i="49"/>
  <c r="M194" i="49"/>
  <c r="L194" i="49"/>
  <c r="O193" i="49"/>
  <c r="O192" i="49"/>
  <c r="O191" i="49"/>
  <c r="V190" i="49"/>
  <c r="U190" i="49"/>
  <c r="T190" i="49"/>
  <c r="T189" i="49" s="1"/>
  <c r="T188" i="49" s="1"/>
  <c r="T187" i="49" s="1"/>
  <c r="S190" i="49"/>
  <c r="S189" i="49" s="1"/>
  <c r="S188" i="49" s="1"/>
  <c r="S187" i="49" s="1"/>
  <c r="R190" i="49"/>
  <c r="Q190" i="49"/>
  <c r="P190" i="49"/>
  <c r="P189" i="49" s="1"/>
  <c r="P188" i="49" s="1"/>
  <c r="O190" i="49"/>
  <c r="O189" i="49" s="1"/>
  <c r="O188" i="49" s="1"/>
  <c r="N190" i="49"/>
  <c r="M190" i="49"/>
  <c r="L190" i="49"/>
  <c r="L189" i="49" s="1"/>
  <c r="L188" i="49" s="1"/>
  <c r="L187" i="49" s="1"/>
  <c r="V189" i="49"/>
  <c r="V188" i="49" s="1"/>
  <c r="U189" i="49"/>
  <c r="R189" i="49"/>
  <c r="Q189" i="49"/>
  <c r="N189" i="49"/>
  <c r="N188" i="49" s="1"/>
  <c r="M189" i="49"/>
  <c r="Q188" i="49"/>
  <c r="Q187" i="49" s="1"/>
  <c r="M188" i="49"/>
  <c r="O186" i="49"/>
  <c r="O185" i="49"/>
  <c r="O184" i="49"/>
  <c r="V183" i="49"/>
  <c r="U183" i="49"/>
  <c r="T183" i="49"/>
  <c r="S183" i="49"/>
  <c r="R183" i="49"/>
  <c r="Q183" i="49"/>
  <c r="P183" i="49"/>
  <c r="O183" i="49"/>
  <c r="N183" i="49"/>
  <c r="M183" i="49"/>
  <c r="L183" i="49"/>
  <c r="O182" i="49"/>
  <c r="O181" i="49"/>
  <c r="O180" i="49"/>
  <c r="V179" i="49"/>
  <c r="U179" i="49"/>
  <c r="T179" i="49"/>
  <c r="S179" i="49"/>
  <c r="R179" i="49"/>
  <c r="Q179" i="49"/>
  <c r="P179" i="49"/>
  <c r="N179" i="49"/>
  <c r="M179" i="49"/>
  <c r="L179" i="49"/>
  <c r="O178" i="49"/>
  <c r="O177" i="49"/>
  <c r="O176" i="49"/>
  <c r="V175" i="49"/>
  <c r="U175" i="49"/>
  <c r="T175" i="49"/>
  <c r="S175" i="49"/>
  <c r="R175" i="49"/>
  <c r="Q175" i="49"/>
  <c r="P175" i="49"/>
  <c r="O175" i="49"/>
  <c r="N175" i="49"/>
  <c r="M175" i="49"/>
  <c r="L175" i="49"/>
  <c r="O174" i="49"/>
  <c r="O173" i="49"/>
  <c r="O171" i="49" s="1"/>
  <c r="O172" i="49"/>
  <c r="V171" i="49"/>
  <c r="U171" i="49"/>
  <c r="T171" i="49"/>
  <c r="S171" i="49"/>
  <c r="R171" i="49"/>
  <c r="Q171" i="49"/>
  <c r="P171" i="49"/>
  <c r="N171" i="49"/>
  <c r="M171" i="49"/>
  <c r="L171" i="49"/>
  <c r="O170" i="49"/>
  <c r="O169" i="49"/>
  <c r="O168" i="49"/>
  <c r="V167" i="49"/>
  <c r="U167" i="49"/>
  <c r="T167" i="49"/>
  <c r="S167" i="49"/>
  <c r="R167" i="49"/>
  <c r="Q167" i="49"/>
  <c r="P167" i="49"/>
  <c r="O167" i="49"/>
  <c r="N167" i="49"/>
  <c r="M167" i="49"/>
  <c r="L167" i="49"/>
  <c r="O166" i="49"/>
  <c r="O165" i="49"/>
  <c r="O163" i="49" s="1"/>
  <c r="O164" i="49"/>
  <c r="V163" i="49"/>
  <c r="U163" i="49"/>
  <c r="T163" i="49"/>
  <c r="S163" i="49"/>
  <c r="R163" i="49"/>
  <c r="Q163" i="49"/>
  <c r="P163" i="49"/>
  <c r="N163" i="49"/>
  <c r="M163" i="49"/>
  <c r="L163" i="49"/>
  <c r="O162" i="49"/>
  <c r="O161" i="49"/>
  <c r="O160" i="49"/>
  <c r="V159" i="49"/>
  <c r="U159" i="49"/>
  <c r="T159" i="49"/>
  <c r="S159" i="49"/>
  <c r="R159" i="49"/>
  <c r="Q159" i="49"/>
  <c r="P159" i="49"/>
  <c r="O159" i="49"/>
  <c r="N159" i="49"/>
  <c r="M159" i="49"/>
  <c r="L159" i="49"/>
  <c r="O158" i="49"/>
  <c r="O157" i="49"/>
  <c r="O155" i="49" s="1"/>
  <c r="O156" i="49"/>
  <c r="V155" i="49"/>
  <c r="U155" i="49"/>
  <c r="U147" i="49" s="1"/>
  <c r="T155" i="49"/>
  <c r="S155" i="49"/>
  <c r="R155" i="49"/>
  <c r="Q155" i="49"/>
  <c r="Q147" i="49" s="1"/>
  <c r="P155" i="49"/>
  <c r="N155" i="49"/>
  <c r="M155" i="49"/>
  <c r="M147" i="49" s="1"/>
  <c r="L155" i="49"/>
  <c r="O154" i="49"/>
  <c r="O153" i="49"/>
  <c r="O152" i="49"/>
  <c r="V151" i="49"/>
  <c r="U151" i="49"/>
  <c r="T151" i="49"/>
  <c r="S151" i="49"/>
  <c r="R151" i="49"/>
  <c r="Q151" i="49"/>
  <c r="P151" i="49"/>
  <c r="O151" i="49"/>
  <c r="N151" i="49"/>
  <c r="M151" i="49"/>
  <c r="L151" i="49"/>
  <c r="O150" i="49"/>
  <c r="O148" i="49" s="1"/>
  <c r="O149" i="49"/>
  <c r="V148" i="49"/>
  <c r="U148" i="49"/>
  <c r="T148" i="49"/>
  <c r="T147" i="49" s="1"/>
  <c r="S148" i="49"/>
  <c r="R148" i="49"/>
  <c r="Q148" i="49"/>
  <c r="P148" i="49"/>
  <c r="P147" i="49" s="1"/>
  <c r="N148" i="49"/>
  <c r="M148" i="49"/>
  <c r="L148" i="49"/>
  <c r="L147" i="49" s="1"/>
  <c r="V147" i="49"/>
  <c r="S147" i="49"/>
  <c r="R147" i="49"/>
  <c r="N147" i="49"/>
  <c r="O146" i="49"/>
  <c r="O145" i="49"/>
  <c r="O143" i="49" s="1"/>
  <c r="O144" i="49"/>
  <c r="V143" i="49"/>
  <c r="U143" i="49"/>
  <c r="T143" i="49"/>
  <c r="S143" i="49"/>
  <c r="R143" i="49"/>
  <c r="Q143" i="49"/>
  <c r="P143" i="49"/>
  <c r="N143" i="49"/>
  <c r="M143" i="49"/>
  <c r="L143" i="49"/>
  <c r="O142" i="49"/>
  <c r="O141" i="49"/>
  <c r="O140" i="49"/>
  <c r="V139" i="49"/>
  <c r="U139" i="49"/>
  <c r="T139" i="49"/>
  <c r="S139" i="49"/>
  <c r="R139" i="49"/>
  <c r="Q139" i="49"/>
  <c r="P139" i="49"/>
  <c r="O139" i="49"/>
  <c r="N139" i="49"/>
  <c r="M139" i="49"/>
  <c r="L139" i="49"/>
  <c r="O138" i="49"/>
  <c r="O137" i="49"/>
  <c r="O135" i="49" s="1"/>
  <c r="O136" i="49"/>
  <c r="V135" i="49"/>
  <c r="U135" i="49"/>
  <c r="T135" i="49"/>
  <c r="S135" i="49"/>
  <c r="R135" i="49"/>
  <c r="Q135" i="49"/>
  <c r="P135" i="49"/>
  <c r="N135" i="49"/>
  <c r="M135" i="49"/>
  <c r="L135" i="49"/>
  <c r="O134" i="49"/>
  <c r="O133" i="49"/>
  <c r="O132" i="49"/>
  <c r="V131" i="49"/>
  <c r="U131" i="49"/>
  <c r="T131" i="49"/>
  <c r="S131" i="49"/>
  <c r="R131" i="49"/>
  <c r="Q131" i="49"/>
  <c r="P131" i="49"/>
  <c r="O131" i="49"/>
  <c r="N131" i="49"/>
  <c r="M131" i="49"/>
  <c r="L131" i="49"/>
  <c r="O130" i="49"/>
  <c r="O129" i="49"/>
  <c r="O127" i="49" s="1"/>
  <c r="O128" i="49"/>
  <c r="V127" i="49"/>
  <c r="U127" i="49"/>
  <c r="T127" i="49"/>
  <c r="S127" i="49"/>
  <c r="R127" i="49"/>
  <c r="Q127" i="49"/>
  <c r="P127" i="49"/>
  <c r="N127" i="49"/>
  <c r="M127" i="49"/>
  <c r="L127" i="49"/>
  <c r="O126" i="49"/>
  <c r="O125" i="49"/>
  <c r="O124" i="49"/>
  <c r="V123" i="49"/>
  <c r="U123" i="49"/>
  <c r="T123" i="49"/>
  <c r="S123" i="49"/>
  <c r="R123" i="49"/>
  <c r="Q123" i="49"/>
  <c r="P123" i="49"/>
  <c r="O123" i="49"/>
  <c r="N123" i="49"/>
  <c r="M123" i="49"/>
  <c r="L123" i="49"/>
  <c r="O122" i="49"/>
  <c r="O121" i="49"/>
  <c r="O120" i="49"/>
  <c r="V119" i="49"/>
  <c r="U119" i="49"/>
  <c r="T119" i="49"/>
  <c r="S119" i="49"/>
  <c r="R119" i="49"/>
  <c r="Q119" i="49"/>
  <c r="P119" i="49"/>
  <c r="O119" i="49"/>
  <c r="N119" i="49"/>
  <c r="M119" i="49"/>
  <c r="L119" i="49"/>
  <c r="O118" i="49"/>
  <c r="O117" i="49"/>
  <c r="O116" i="49"/>
  <c r="V115" i="49"/>
  <c r="U115" i="49"/>
  <c r="T115" i="49"/>
  <c r="S115" i="49"/>
  <c r="R115" i="49"/>
  <c r="Q115" i="49"/>
  <c r="P115" i="49"/>
  <c r="O115" i="49"/>
  <c r="N115" i="49"/>
  <c r="M115" i="49"/>
  <c r="L115" i="49"/>
  <c r="O114" i="49"/>
  <c r="O113" i="49"/>
  <c r="O111" i="49" s="1"/>
  <c r="O112" i="49"/>
  <c r="V111" i="49"/>
  <c r="U111" i="49"/>
  <c r="T111" i="49"/>
  <c r="S111" i="49"/>
  <c r="R111" i="49"/>
  <c r="Q111" i="49"/>
  <c r="P111" i="49"/>
  <c r="N111" i="49"/>
  <c r="M111" i="49"/>
  <c r="L111" i="49"/>
  <c r="O110" i="49"/>
  <c r="O109" i="49"/>
  <c r="O108" i="49"/>
  <c r="V107" i="49"/>
  <c r="V102" i="49" s="1"/>
  <c r="V101" i="49" s="1"/>
  <c r="U107" i="49"/>
  <c r="T107" i="49"/>
  <c r="S107" i="49"/>
  <c r="S102" i="49" s="1"/>
  <c r="S101" i="49" s="1"/>
  <c r="R107" i="49"/>
  <c r="R102" i="49" s="1"/>
  <c r="R101" i="49" s="1"/>
  <c r="Q107" i="49"/>
  <c r="P107" i="49"/>
  <c r="O107" i="49"/>
  <c r="N107" i="49"/>
  <c r="N102" i="49" s="1"/>
  <c r="N101" i="49" s="1"/>
  <c r="M107" i="49"/>
  <c r="L107" i="49"/>
  <c r="O106" i="49"/>
  <c r="O105" i="49"/>
  <c r="O103" i="49" s="1"/>
  <c r="O102" i="49" s="1"/>
  <c r="O104" i="49"/>
  <c r="V103" i="49"/>
  <c r="U103" i="49"/>
  <c r="U102" i="49" s="1"/>
  <c r="T103" i="49"/>
  <c r="S103" i="49"/>
  <c r="R103" i="49"/>
  <c r="Q103" i="49"/>
  <c r="Q102" i="49" s="1"/>
  <c r="P103" i="49"/>
  <c r="N103" i="49"/>
  <c r="M103" i="49"/>
  <c r="M102" i="49" s="1"/>
  <c r="M101" i="49" s="1"/>
  <c r="L103" i="49"/>
  <c r="T102" i="49"/>
  <c r="T101" i="49" s="1"/>
  <c r="P102" i="49"/>
  <c r="L102" i="49"/>
  <c r="L101" i="49" s="1"/>
  <c r="O100" i="49"/>
  <c r="O99" i="49"/>
  <c r="O98" i="49"/>
  <c r="O96" i="49" s="1"/>
  <c r="O97" i="49"/>
  <c r="V96" i="49"/>
  <c r="U96" i="49"/>
  <c r="T96" i="49"/>
  <c r="S96" i="49"/>
  <c r="R96" i="49"/>
  <c r="Q96" i="49"/>
  <c r="P96" i="49"/>
  <c r="N96" i="49"/>
  <c r="M96" i="49"/>
  <c r="L96" i="49"/>
  <c r="O95" i="49"/>
  <c r="O94" i="49"/>
  <c r="O92" i="49" s="1"/>
  <c r="O93" i="49"/>
  <c r="V92" i="49"/>
  <c r="U92" i="49"/>
  <c r="T92" i="49"/>
  <c r="S92" i="49"/>
  <c r="R92" i="49"/>
  <c r="Q92" i="49"/>
  <c r="P92" i="49"/>
  <c r="N92" i="49"/>
  <c r="M92" i="49"/>
  <c r="L92" i="49"/>
  <c r="O91" i="49"/>
  <c r="O90" i="49"/>
  <c r="O88" i="49" s="1"/>
  <c r="O89" i="49"/>
  <c r="V88" i="49"/>
  <c r="U88" i="49"/>
  <c r="T88" i="49"/>
  <c r="S88" i="49"/>
  <c r="R88" i="49"/>
  <c r="Q88" i="49"/>
  <c r="P88" i="49"/>
  <c r="N88" i="49"/>
  <c r="M88" i="49"/>
  <c r="L88" i="49"/>
  <c r="O87" i="49"/>
  <c r="O86" i="49"/>
  <c r="O84" i="49" s="1"/>
  <c r="O85" i="49"/>
  <c r="V84" i="49"/>
  <c r="U84" i="49"/>
  <c r="T84" i="49"/>
  <c r="T79" i="49" s="1"/>
  <c r="T78" i="49" s="1"/>
  <c r="T25" i="49" s="1"/>
  <c r="T9" i="49" s="1"/>
  <c r="S84" i="49"/>
  <c r="S79" i="49" s="1"/>
  <c r="S78" i="49" s="1"/>
  <c r="R84" i="49"/>
  <c r="Q84" i="49"/>
  <c r="P84" i="49"/>
  <c r="P79" i="49" s="1"/>
  <c r="P78" i="49" s="1"/>
  <c r="N84" i="49"/>
  <c r="M84" i="49"/>
  <c r="L84" i="49"/>
  <c r="L79" i="49" s="1"/>
  <c r="L78" i="49" s="1"/>
  <c r="O83" i="49"/>
  <c r="O82" i="49"/>
  <c r="O80" i="49" s="1"/>
  <c r="O81" i="49"/>
  <c r="V80" i="49"/>
  <c r="V79" i="49" s="1"/>
  <c r="V78" i="49" s="1"/>
  <c r="U80" i="49"/>
  <c r="T80" i="49"/>
  <c r="S80" i="49"/>
  <c r="R80" i="49"/>
  <c r="R79" i="49" s="1"/>
  <c r="R78" i="49" s="1"/>
  <c r="Q80" i="49"/>
  <c r="P80" i="49"/>
  <c r="N80" i="49"/>
  <c r="N79" i="49" s="1"/>
  <c r="N78" i="49" s="1"/>
  <c r="M80" i="49"/>
  <c r="L80" i="49"/>
  <c r="U79" i="49"/>
  <c r="U78" i="49" s="1"/>
  <c r="Q79" i="49"/>
  <c r="Q78" i="49" s="1"/>
  <c r="M79" i="49"/>
  <c r="M78" i="49" s="1"/>
  <c r="O77" i="49"/>
  <c r="O76" i="49"/>
  <c r="O74" i="49" s="1"/>
  <c r="O37" i="49" s="1"/>
  <c r="O75" i="49"/>
  <c r="V74" i="49"/>
  <c r="U74" i="49"/>
  <c r="T74" i="49"/>
  <c r="S74" i="49"/>
  <c r="R74" i="49"/>
  <c r="Q74" i="49"/>
  <c r="P74" i="49"/>
  <c r="N74" i="49"/>
  <c r="M74" i="49"/>
  <c r="L74" i="49"/>
  <c r="O73" i="49"/>
  <c r="O72" i="49"/>
  <c r="O71" i="49"/>
  <c r="V70" i="49"/>
  <c r="U70" i="49"/>
  <c r="T70" i="49"/>
  <c r="S70" i="49"/>
  <c r="R70" i="49"/>
  <c r="Q70" i="49"/>
  <c r="P70" i="49"/>
  <c r="O70" i="49"/>
  <c r="N70" i="49"/>
  <c r="M70" i="49"/>
  <c r="L70" i="49"/>
  <c r="O69" i="49"/>
  <c r="O68" i="49"/>
  <c r="O67" i="49"/>
  <c r="V66" i="49"/>
  <c r="U66" i="49"/>
  <c r="T66" i="49"/>
  <c r="S66" i="49"/>
  <c r="R66" i="49"/>
  <c r="Q66" i="49"/>
  <c r="P66" i="49"/>
  <c r="O66" i="49"/>
  <c r="N66" i="49"/>
  <c r="M66" i="49"/>
  <c r="L66" i="49"/>
  <c r="O65" i="49"/>
  <c r="O64" i="49"/>
  <c r="O63" i="49"/>
  <c r="V62" i="49"/>
  <c r="U62" i="49"/>
  <c r="T62" i="49"/>
  <c r="S62" i="49"/>
  <c r="R62" i="49"/>
  <c r="Q62" i="49"/>
  <c r="P62" i="49"/>
  <c r="O62" i="49"/>
  <c r="N62" i="49"/>
  <c r="M62" i="49"/>
  <c r="L62" i="49"/>
  <c r="O61" i="49"/>
  <c r="O60" i="49"/>
  <c r="O59" i="49"/>
  <c r="V58" i="49"/>
  <c r="U58" i="49"/>
  <c r="T58" i="49"/>
  <c r="S58" i="49"/>
  <c r="R58" i="49"/>
  <c r="Q58" i="49"/>
  <c r="P58" i="49"/>
  <c r="O58" i="49"/>
  <c r="N58" i="49"/>
  <c r="M58" i="49"/>
  <c r="L58" i="49"/>
  <c r="O57" i="49"/>
  <c r="O56" i="49"/>
  <c r="O55" i="49"/>
  <c r="V54" i="49"/>
  <c r="U54" i="49"/>
  <c r="T54" i="49"/>
  <c r="S54" i="49"/>
  <c r="R54" i="49"/>
  <c r="Q54" i="49"/>
  <c r="P54" i="49"/>
  <c r="O54" i="49"/>
  <c r="N54" i="49"/>
  <c r="M54" i="49"/>
  <c r="L54" i="49"/>
  <c r="O53" i="49"/>
  <c r="O52" i="49"/>
  <c r="O51" i="49"/>
  <c r="V50" i="49"/>
  <c r="U50" i="49"/>
  <c r="T50" i="49"/>
  <c r="S50" i="49"/>
  <c r="R50" i="49"/>
  <c r="Q50" i="49"/>
  <c r="P50" i="49"/>
  <c r="O50" i="49"/>
  <c r="N50" i="49"/>
  <c r="M50" i="49"/>
  <c r="L50" i="49"/>
  <c r="O49" i="49"/>
  <c r="O48" i="49"/>
  <c r="O47" i="49"/>
  <c r="V46" i="49"/>
  <c r="U46" i="49"/>
  <c r="T46" i="49"/>
  <c r="S46" i="49"/>
  <c r="R46" i="49"/>
  <c r="Q46" i="49"/>
  <c r="P46" i="49"/>
  <c r="O46" i="49"/>
  <c r="N46" i="49"/>
  <c r="M46" i="49"/>
  <c r="L46" i="49"/>
  <c r="O45" i="49"/>
  <c r="O44" i="49"/>
  <c r="O43" i="49"/>
  <c r="V42" i="49"/>
  <c r="U42" i="49"/>
  <c r="T42" i="49"/>
  <c r="S42" i="49"/>
  <c r="R42" i="49"/>
  <c r="Q42" i="49"/>
  <c r="P42" i="49"/>
  <c r="O42" i="49"/>
  <c r="N42" i="49"/>
  <c r="M42" i="49"/>
  <c r="L42" i="49"/>
  <c r="O41" i="49"/>
  <c r="O40" i="49"/>
  <c r="O39" i="49"/>
  <c r="V38" i="49"/>
  <c r="U38" i="49"/>
  <c r="T38" i="49"/>
  <c r="S38" i="49"/>
  <c r="R38" i="49"/>
  <c r="Q38" i="49"/>
  <c r="P38" i="49"/>
  <c r="O38" i="49"/>
  <c r="N38" i="49"/>
  <c r="M38" i="49"/>
  <c r="L38" i="49"/>
  <c r="V37" i="49"/>
  <c r="U37" i="49"/>
  <c r="T37" i="49"/>
  <c r="S37" i="49"/>
  <c r="R37" i="49"/>
  <c r="Q37" i="49"/>
  <c r="P37" i="49"/>
  <c r="N37" i="49"/>
  <c r="M37" i="49"/>
  <c r="L37" i="49"/>
  <c r="O36" i="49"/>
  <c r="O35" i="49"/>
  <c r="O34" i="49"/>
  <c r="V33" i="49"/>
  <c r="U33" i="49"/>
  <c r="T33" i="49"/>
  <c r="S33" i="49"/>
  <c r="R33" i="49"/>
  <c r="Q33" i="49"/>
  <c r="P33" i="49"/>
  <c r="O33" i="49"/>
  <c r="N33" i="49"/>
  <c r="M33" i="49"/>
  <c r="L33" i="49"/>
  <c r="O32" i="49"/>
  <c r="O31" i="49"/>
  <c r="O30" i="49"/>
  <c r="V29" i="49"/>
  <c r="U29" i="49"/>
  <c r="T29" i="49"/>
  <c r="S29" i="49"/>
  <c r="R29" i="49"/>
  <c r="Q29" i="49"/>
  <c r="P29" i="49"/>
  <c r="O29" i="49"/>
  <c r="N29" i="49"/>
  <c r="M29" i="49"/>
  <c r="L29" i="49"/>
  <c r="V28" i="49"/>
  <c r="U28" i="49"/>
  <c r="T28" i="49"/>
  <c r="S28" i="49"/>
  <c r="R28" i="49"/>
  <c r="Q28" i="49"/>
  <c r="P28" i="49"/>
  <c r="O28" i="49"/>
  <c r="N28" i="49"/>
  <c r="M28" i="49"/>
  <c r="L28" i="49"/>
  <c r="V27" i="49"/>
  <c r="U27" i="49"/>
  <c r="T27" i="49"/>
  <c r="S27" i="49"/>
  <c r="R27" i="49"/>
  <c r="Q27" i="49"/>
  <c r="P27" i="49"/>
  <c r="O27" i="49"/>
  <c r="N27" i="49"/>
  <c r="M27" i="49"/>
  <c r="L27" i="49"/>
  <c r="V26" i="49"/>
  <c r="U26" i="49"/>
  <c r="T26" i="49"/>
  <c r="S26" i="49"/>
  <c r="R26" i="49"/>
  <c r="Q26" i="49"/>
  <c r="P26" i="49"/>
  <c r="O26" i="49"/>
  <c r="N26" i="49"/>
  <c r="M26" i="49"/>
  <c r="L26" i="49"/>
  <c r="O24" i="49"/>
  <c r="O23" i="49"/>
  <c r="O22" i="49"/>
  <c r="V21" i="49"/>
  <c r="U21" i="49"/>
  <c r="T21" i="49"/>
  <c r="S21" i="49"/>
  <c r="R21" i="49"/>
  <c r="Q21" i="49"/>
  <c r="P21" i="49"/>
  <c r="O21" i="49"/>
  <c r="N21" i="49"/>
  <c r="M21" i="49"/>
  <c r="L21" i="49"/>
  <c r="O20" i="49"/>
  <c r="O19" i="49"/>
  <c r="O18" i="49"/>
  <c r="V17" i="49"/>
  <c r="U17" i="49"/>
  <c r="T17" i="49"/>
  <c r="S17" i="49"/>
  <c r="R17" i="49"/>
  <c r="Q17" i="49"/>
  <c r="P17" i="49"/>
  <c r="O17" i="49"/>
  <c r="N17" i="49"/>
  <c r="M17" i="49"/>
  <c r="L17" i="49"/>
  <c r="O16" i="49"/>
  <c r="O15" i="49"/>
  <c r="O14" i="49"/>
  <c r="V13" i="49"/>
  <c r="U13" i="49"/>
  <c r="T13" i="49"/>
  <c r="S13" i="49"/>
  <c r="R13" i="49"/>
  <c r="Q13" i="49"/>
  <c r="P13" i="49"/>
  <c r="O13" i="49"/>
  <c r="N13" i="49"/>
  <c r="M13" i="49"/>
  <c r="L13" i="49"/>
  <c r="V12" i="49"/>
  <c r="U12" i="49"/>
  <c r="T12" i="49"/>
  <c r="S12" i="49"/>
  <c r="R12" i="49"/>
  <c r="Q12" i="49"/>
  <c r="P12" i="49"/>
  <c r="O12" i="49"/>
  <c r="N12" i="49"/>
  <c r="M12" i="49"/>
  <c r="L12" i="49"/>
  <c r="V11" i="49"/>
  <c r="U11" i="49"/>
  <c r="T11" i="49"/>
  <c r="S11" i="49"/>
  <c r="R11" i="49"/>
  <c r="Q11" i="49"/>
  <c r="P11" i="49"/>
  <c r="O11" i="49"/>
  <c r="N11" i="49"/>
  <c r="M11" i="49"/>
  <c r="L11" i="49"/>
  <c r="V10" i="49"/>
  <c r="U10" i="49"/>
  <c r="T10" i="49"/>
  <c r="S10" i="49"/>
  <c r="R10" i="49"/>
  <c r="Q10" i="49"/>
  <c r="P10" i="49"/>
  <c r="O10" i="49"/>
  <c r="N10" i="49"/>
  <c r="M10" i="49"/>
  <c r="L10" i="49"/>
  <c r="L123" i="37" l="1"/>
  <c r="L122" i="37" s="1"/>
  <c r="AB122" i="37" s="1"/>
  <c r="AA150" i="37"/>
  <c r="AA141" i="37" s="1"/>
  <c r="AB132" i="37"/>
  <c r="AB123" i="37" s="1"/>
  <c r="Z141" i="37"/>
  <c r="Z123" i="37"/>
  <c r="I155" i="37"/>
  <c r="Y156" i="37"/>
  <c r="Y155" i="37" s="1"/>
  <c r="Y122" i="37"/>
  <c r="Y124" i="37"/>
  <c r="Y123" i="37" s="1"/>
  <c r="AJ8" i="34"/>
  <c r="AJ223" i="34"/>
  <c r="I159" i="34"/>
  <c r="AI66" i="34"/>
  <c r="AK66" i="34" s="1"/>
  <c r="AK67" i="34"/>
  <c r="AA139" i="34"/>
  <c r="AE139" i="34" s="1"/>
  <c r="AE140" i="34"/>
  <c r="I140" i="34"/>
  <c r="I139" i="34" s="1"/>
  <c r="V92" i="34"/>
  <c r="V154" i="34"/>
  <c r="V185" i="34"/>
  <c r="V205" i="34"/>
  <c r="I36" i="34"/>
  <c r="I53" i="34"/>
  <c r="AD52" i="34"/>
  <c r="AE52" i="34"/>
  <c r="AD125" i="34"/>
  <c r="N124" i="34" s="1"/>
  <c r="AI139" i="34"/>
  <c r="AK139" i="34" s="1"/>
  <c r="AK140" i="34"/>
  <c r="V42" i="34"/>
  <c r="V103" i="34"/>
  <c r="V174" i="34"/>
  <c r="V201" i="34"/>
  <c r="V61" i="34"/>
  <c r="I92" i="34"/>
  <c r="AA66" i="34"/>
  <c r="AE66" i="34" s="1"/>
  <c r="AE67" i="34"/>
  <c r="M124" i="34"/>
  <c r="AA158" i="34"/>
  <c r="AE158" i="34" s="1"/>
  <c r="AE159" i="34"/>
  <c r="V18" i="34"/>
  <c r="V36" i="34"/>
  <c r="V53" i="34"/>
  <c r="V52" i="34" s="1"/>
  <c r="V131" i="34"/>
  <c r="V141" i="34"/>
  <c r="V73" i="34"/>
  <c r="V78" i="34"/>
  <c r="V57" i="34"/>
  <c r="I57" i="34"/>
  <c r="Y52" i="34"/>
  <c r="I68" i="34"/>
  <c r="I67" i="34" s="1"/>
  <c r="I66" i="34" s="1"/>
  <c r="I78" i="34"/>
  <c r="AD67" i="34"/>
  <c r="AC124" i="34"/>
  <c r="AI8" i="34"/>
  <c r="AK8" i="34" s="1"/>
  <c r="AK9" i="34"/>
  <c r="AI158" i="34"/>
  <c r="AK158" i="34" s="1"/>
  <c r="AC223" i="34"/>
  <c r="AD66" i="34"/>
  <c r="AD158" i="34"/>
  <c r="AD159" i="34"/>
  <c r="AD139" i="34"/>
  <c r="AD140" i="34"/>
  <c r="AA124" i="34"/>
  <c r="K124" i="34"/>
  <c r="AB66" i="34"/>
  <c r="AA8" i="34"/>
  <c r="I136" i="34"/>
  <c r="H66" i="34"/>
  <c r="AB73" i="34"/>
  <c r="AB154" i="34"/>
  <c r="AB52" i="34"/>
  <c r="I52" i="34"/>
  <c r="H9" i="34"/>
  <c r="H8" i="34" s="1"/>
  <c r="I18" i="34"/>
  <c r="Y9" i="34"/>
  <c r="Y8" i="34" s="1"/>
  <c r="AB36" i="34"/>
  <c r="M25" i="49"/>
  <c r="M9" i="49" s="1"/>
  <c r="M8" i="49" s="1"/>
  <c r="M7" i="49" s="1"/>
  <c r="L25" i="49"/>
  <c r="L9" i="49" s="1"/>
  <c r="Q101" i="49"/>
  <c r="U101" i="49"/>
  <c r="L227" i="49"/>
  <c r="Q25" i="49"/>
  <c r="Q9" i="49" s="1"/>
  <c r="U25" i="49"/>
  <c r="U9" i="49" s="1"/>
  <c r="O79" i="49"/>
  <c r="O78" i="49" s="1"/>
  <c r="S25" i="49"/>
  <c r="S9" i="49" s="1"/>
  <c r="P101" i="49"/>
  <c r="P25" i="49" s="1"/>
  <c r="P9" i="49" s="1"/>
  <c r="P8" i="49" s="1"/>
  <c r="P7" i="49" s="1"/>
  <c r="P228" i="49"/>
  <c r="P227" i="49" s="1"/>
  <c r="O1031" i="49"/>
  <c r="M1030" i="49"/>
  <c r="R188" i="49"/>
  <c r="N206" i="49"/>
  <c r="N205" i="49" s="1"/>
  <c r="R206" i="49"/>
  <c r="R205" i="49" s="1"/>
  <c r="V206" i="49"/>
  <c r="V205" i="49" s="1"/>
  <c r="P246" i="49"/>
  <c r="N247" i="49"/>
  <c r="N246" i="49" s="1"/>
  <c r="N228" i="49" s="1"/>
  <c r="N227" i="49" s="1"/>
  <c r="O346" i="49"/>
  <c r="O345" i="49" s="1"/>
  <c r="S345" i="49"/>
  <c r="V1025" i="49"/>
  <c r="O179" i="49"/>
  <c r="O147" i="49" s="1"/>
  <c r="O101" i="49" s="1"/>
  <c r="O206" i="49"/>
  <c r="O205" i="49" s="1"/>
  <c r="R228" i="49"/>
  <c r="R227" i="49" s="1"/>
  <c r="T246" i="49"/>
  <c r="T228" i="49" s="1"/>
  <c r="T227" i="49" s="1"/>
  <c r="T8" i="49" s="1"/>
  <c r="T7" i="49" s="1"/>
  <c r="O265" i="49"/>
  <c r="S265" i="49"/>
  <c r="O278" i="49"/>
  <c r="O405" i="49"/>
  <c r="O518" i="49"/>
  <c r="O1024" i="49"/>
  <c r="O1030" i="49"/>
  <c r="V1038" i="49"/>
  <c r="U1037" i="49"/>
  <c r="N187" i="49"/>
  <c r="N25" i="49" s="1"/>
  <c r="N9" i="49" s="1"/>
  <c r="V187" i="49"/>
  <c r="V25" i="49" s="1"/>
  <c r="V9" i="49" s="1"/>
  <c r="V8" i="49" s="1"/>
  <c r="V7" i="49" s="1"/>
  <c r="O187" i="49"/>
  <c r="Q227" i="49"/>
  <c r="V228" i="49"/>
  <c r="V227" i="49" s="1"/>
  <c r="U247" i="49"/>
  <c r="U246" i="49" s="1"/>
  <c r="U228" i="49" s="1"/>
  <c r="U227" i="49" s="1"/>
  <c r="O247" i="49"/>
  <c r="O246" i="49" s="1"/>
  <c r="O228" i="49" s="1"/>
  <c r="O227" i="49" s="1"/>
  <c r="S247" i="49"/>
  <c r="O363" i="49"/>
  <c r="V1031" i="49"/>
  <c r="U1030" i="49"/>
  <c r="V1030" i="49" s="1"/>
  <c r="O1038" i="49"/>
  <c r="M1037" i="49"/>
  <c r="O1037" i="49" s="1"/>
  <c r="U1024" i="49"/>
  <c r="V1024" i="49" s="1"/>
  <c r="AB67" i="34"/>
  <c r="AB68" i="34"/>
  <c r="AB69" i="34"/>
  <c r="AB108" i="34"/>
  <c r="AB109" i="34"/>
  <c r="AB127" i="34"/>
  <c r="AB148" i="34"/>
  <c r="AB160" i="34"/>
  <c r="AB161" i="34"/>
  <c r="AB212" i="34"/>
  <c r="AB12" i="34"/>
  <c r="AB13" i="34"/>
  <c r="AB53" i="34"/>
  <c r="AB11" i="34"/>
  <c r="AB10" i="34"/>
  <c r="AA223" i="34" l="1"/>
  <c r="AE223" i="34" s="1"/>
  <c r="AE8" i="34"/>
  <c r="AI223" i="34"/>
  <c r="AD124" i="34"/>
  <c r="AE124" i="34"/>
  <c r="AB103" i="34"/>
  <c r="AB140" i="34"/>
  <c r="AB139" i="34"/>
  <c r="AB147" i="34"/>
  <c r="AB141" i="34"/>
  <c r="AB8" i="34"/>
  <c r="AB9" i="34"/>
  <c r="AB30" i="34"/>
  <c r="I9" i="34"/>
  <c r="N8" i="49"/>
  <c r="N7" i="49" s="1"/>
  <c r="O25" i="49"/>
  <c r="O9" i="49" s="1"/>
  <c r="O8" i="49" s="1"/>
  <c r="O7" i="49" s="1"/>
  <c r="S246" i="49"/>
  <c r="S228" i="49" s="1"/>
  <c r="S227" i="49" s="1"/>
  <c r="S8" i="49" s="1"/>
  <c r="S7" i="49" s="1"/>
  <c r="U8" i="49"/>
  <c r="U7" i="49" s="1"/>
  <c r="L8" i="49"/>
  <c r="L7" i="49" s="1"/>
  <c r="R187" i="49"/>
  <c r="R25" i="49" s="1"/>
  <c r="R9" i="49" s="1"/>
  <c r="R8" i="49" s="1"/>
  <c r="R7" i="49" s="1"/>
  <c r="V1037" i="49"/>
  <c r="Q8" i="49"/>
  <c r="Q7" i="49" s="1"/>
  <c r="AD8" i="34"/>
  <c r="U69" i="34"/>
  <c r="U109" i="34"/>
  <c r="V109" i="34" s="1"/>
  <c r="U110" i="34"/>
  <c r="V110" i="34" s="1"/>
  <c r="U111" i="34"/>
  <c r="V111" i="34" s="1"/>
  <c r="U127" i="34"/>
  <c r="V127" i="34" s="1"/>
  <c r="U128" i="34"/>
  <c r="V128" i="34" s="1"/>
  <c r="U129" i="34"/>
  <c r="V129" i="34" s="1"/>
  <c r="U148" i="34"/>
  <c r="V148" i="34" s="1"/>
  <c r="V147" i="34" s="1"/>
  <c r="V140" i="34" s="1"/>
  <c r="V139" i="34" s="1"/>
  <c r="U161" i="34"/>
  <c r="V161" i="34" s="1"/>
  <c r="V160" i="34" s="1"/>
  <c r="V159" i="34" s="1"/>
  <c r="U212" i="34"/>
  <c r="V212" i="34" s="1"/>
  <c r="V211" i="34" s="1"/>
  <c r="U11" i="34"/>
  <c r="V108" i="34" l="1"/>
  <c r="V107" i="34" s="1"/>
  <c r="V126" i="34"/>
  <c r="V125" i="34" s="1"/>
  <c r="V124" i="34" s="1"/>
  <c r="AB107" i="34"/>
  <c r="AB136" i="34"/>
  <c r="AB188" i="37"/>
  <c r="AA188" i="37"/>
  <c r="Z188" i="37"/>
  <c r="Y188" i="37"/>
  <c r="X187" i="37"/>
  <c r="X186" i="37" s="1"/>
  <c r="X185" i="37" s="1"/>
  <c r="W187" i="37"/>
  <c r="W186" i="37" s="1"/>
  <c r="W185" i="37" s="1"/>
  <c r="V187" i="37"/>
  <c r="V186" i="37" s="1"/>
  <c r="V185" i="37" s="1"/>
  <c r="U187" i="37"/>
  <c r="U186" i="37" s="1"/>
  <c r="U185" i="37" s="1"/>
  <c r="T187" i="37"/>
  <c r="T186" i="37" s="1"/>
  <c r="T185" i="37" s="1"/>
  <c r="S187" i="37"/>
  <c r="S186" i="37" s="1"/>
  <c r="S185" i="37" s="1"/>
  <c r="R187" i="37"/>
  <c r="R186" i="37" s="1"/>
  <c r="R185" i="37" s="1"/>
  <c r="Q187" i="37"/>
  <c r="Q186" i="37" s="1"/>
  <c r="Q185" i="37" s="1"/>
  <c r="P187" i="37"/>
  <c r="P186" i="37" s="1"/>
  <c r="P185" i="37" s="1"/>
  <c r="O187" i="37"/>
  <c r="O186" i="37" s="1"/>
  <c r="O185" i="37" s="1"/>
  <c r="N187" i="37"/>
  <c r="N186" i="37" s="1"/>
  <c r="N185" i="37" s="1"/>
  <c r="M187" i="37"/>
  <c r="M186" i="37" s="1"/>
  <c r="M185" i="37" s="1"/>
  <c r="L187" i="37"/>
  <c r="K187" i="37"/>
  <c r="K186" i="37" s="1"/>
  <c r="J187" i="37"/>
  <c r="Z187" i="37" s="1"/>
  <c r="I187" i="37"/>
  <c r="Y187" i="37" s="1"/>
  <c r="AB121" i="37"/>
  <c r="AA121" i="37"/>
  <c r="Z121" i="37"/>
  <c r="Y121" i="37"/>
  <c r="X120" i="37"/>
  <c r="X119" i="37" s="1"/>
  <c r="X118" i="37" s="1"/>
  <c r="W120" i="37"/>
  <c r="W119" i="37" s="1"/>
  <c r="W118" i="37" s="1"/>
  <c r="V120" i="37"/>
  <c r="V119" i="37" s="1"/>
  <c r="V118" i="37" s="1"/>
  <c r="U120" i="37"/>
  <c r="U119" i="37" s="1"/>
  <c r="U118" i="37" s="1"/>
  <c r="T120" i="37"/>
  <c r="S120" i="37"/>
  <c r="S119" i="37" s="1"/>
  <c r="S118" i="37" s="1"/>
  <c r="R120" i="37"/>
  <c r="R119" i="37" s="1"/>
  <c r="R118" i="37" s="1"/>
  <c r="Q120" i="37"/>
  <c r="Q119" i="37" s="1"/>
  <c r="Q118" i="37" s="1"/>
  <c r="P120" i="37"/>
  <c r="P119" i="37" s="1"/>
  <c r="P118" i="37" s="1"/>
  <c r="O120" i="37"/>
  <c r="O119" i="37" s="1"/>
  <c r="O118" i="37" s="1"/>
  <c r="N120" i="37"/>
  <c r="N119" i="37" s="1"/>
  <c r="N118" i="37" s="1"/>
  <c r="M120" i="37"/>
  <c r="M119" i="37" s="1"/>
  <c r="M118" i="37" s="1"/>
  <c r="L120" i="37"/>
  <c r="L119" i="37" s="1"/>
  <c r="L118" i="37" s="1"/>
  <c r="L117" i="37" s="1"/>
  <c r="K120" i="37"/>
  <c r="K119" i="37" s="1"/>
  <c r="K118" i="37" s="1"/>
  <c r="K117" i="37" s="1"/>
  <c r="J120" i="37"/>
  <c r="J119" i="37" s="1"/>
  <c r="J118" i="37" s="1"/>
  <c r="J117" i="37" s="1"/>
  <c r="I120" i="37"/>
  <c r="I119" i="37" s="1"/>
  <c r="T119" i="37"/>
  <c r="T118" i="37" s="1"/>
  <c r="AB112" i="37"/>
  <c r="AA112" i="37"/>
  <c r="Z112" i="37"/>
  <c r="Y112" i="37"/>
  <c r="X111" i="37"/>
  <c r="X110" i="37" s="1"/>
  <c r="X109" i="37" s="1"/>
  <c r="W111" i="37"/>
  <c r="W110" i="37" s="1"/>
  <c r="W109" i="37" s="1"/>
  <c r="V111" i="37"/>
  <c r="V110" i="37" s="1"/>
  <c r="V109" i="37" s="1"/>
  <c r="U111" i="37"/>
  <c r="U110" i="37" s="1"/>
  <c r="U109" i="37" s="1"/>
  <c r="T111" i="37"/>
  <c r="T110" i="37" s="1"/>
  <c r="T109" i="37" s="1"/>
  <c r="S111" i="37"/>
  <c r="S110" i="37" s="1"/>
  <c r="S109" i="37" s="1"/>
  <c r="R111" i="37"/>
  <c r="R110" i="37" s="1"/>
  <c r="R109" i="37" s="1"/>
  <c r="Q111" i="37"/>
  <c r="Q110" i="37" s="1"/>
  <c r="Q109" i="37" s="1"/>
  <c r="P111" i="37"/>
  <c r="P110" i="37" s="1"/>
  <c r="P109" i="37" s="1"/>
  <c r="O111" i="37"/>
  <c r="O110" i="37" s="1"/>
  <c r="O109" i="37" s="1"/>
  <c r="N111" i="37"/>
  <c r="N110" i="37" s="1"/>
  <c r="N109" i="37" s="1"/>
  <c r="M111" i="37"/>
  <c r="M110" i="37" s="1"/>
  <c r="M109" i="37" s="1"/>
  <c r="L111" i="37"/>
  <c r="K111" i="37"/>
  <c r="K110" i="37" s="1"/>
  <c r="K109" i="37" s="1"/>
  <c r="K88" i="37" s="1"/>
  <c r="J111" i="37"/>
  <c r="J110" i="37" s="1"/>
  <c r="J109" i="37" s="1"/>
  <c r="J88" i="37" s="1"/>
  <c r="I111" i="37"/>
  <c r="U89" i="37"/>
  <c r="U88" i="37" s="1"/>
  <c r="S89" i="37"/>
  <c r="Q89" i="37"/>
  <c r="P89" i="37"/>
  <c r="P88" i="37" s="1"/>
  <c r="O89" i="37"/>
  <c r="N89" i="37"/>
  <c r="M89" i="37"/>
  <c r="M88" i="37" s="1"/>
  <c r="X89" i="37"/>
  <c r="W89" i="37"/>
  <c r="V89" i="37"/>
  <c r="V88" i="37" s="1"/>
  <c r="T89" i="37"/>
  <c r="R89" i="37"/>
  <c r="M26" i="12"/>
  <c r="V69" i="34"/>
  <c r="V68" i="34" s="1"/>
  <c r="V67" i="34" s="1"/>
  <c r="V66" i="34" s="1"/>
  <c r="V11" i="34"/>
  <c r="V10" i="34" s="1"/>
  <c r="V9" i="34" s="1"/>
  <c r="V8" i="34" s="1"/>
  <c r="F10" i="16"/>
  <c r="E46" i="27"/>
  <c r="E47" i="27"/>
  <c r="E39" i="20"/>
  <c r="F39" i="20"/>
  <c r="O124" i="34"/>
  <c r="AD11" i="34"/>
  <c r="AD10" i="34"/>
  <c r="AD9" i="34"/>
  <c r="J20" i="27"/>
  <c r="E24" i="27" s="1"/>
  <c r="I20" i="27"/>
  <c r="E23" i="27" s="1"/>
  <c r="E25" i="27" s="1"/>
  <c r="E79" i="27" s="1"/>
  <c r="L50" i="37"/>
  <c r="L38" i="37"/>
  <c r="L42" i="37"/>
  <c r="L11" i="37"/>
  <c r="L15" i="37"/>
  <c r="L29" i="37"/>
  <c r="L33" i="37"/>
  <c r="P50" i="37"/>
  <c r="P70" i="37"/>
  <c r="P75" i="37"/>
  <c r="P74" i="37" s="1"/>
  <c r="P38" i="37"/>
  <c r="P42" i="37"/>
  <c r="P12" i="37"/>
  <c r="P11" i="37" s="1"/>
  <c r="P15" i="37"/>
  <c r="P29" i="37"/>
  <c r="P33" i="37"/>
  <c r="T50" i="37"/>
  <c r="T70" i="37"/>
  <c r="T38" i="37"/>
  <c r="T42" i="37"/>
  <c r="T12" i="37"/>
  <c r="T11" i="37" s="1"/>
  <c r="T15" i="37"/>
  <c r="T29" i="37"/>
  <c r="T33" i="37"/>
  <c r="X50" i="37"/>
  <c r="X70" i="37"/>
  <c r="X75" i="37"/>
  <c r="X74" i="37" s="1"/>
  <c r="X38" i="37"/>
  <c r="X37" i="37" s="1"/>
  <c r="X42" i="37"/>
  <c r="X12" i="37"/>
  <c r="X11" i="37" s="1"/>
  <c r="X15" i="37"/>
  <c r="X29" i="37"/>
  <c r="X33" i="37"/>
  <c r="K50" i="37"/>
  <c r="K49" i="37" s="1"/>
  <c r="K38" i="37"/>
  <c r="K42" i="37"/>
  <c r="K11" i="37"/>
  <c r="K15" i="37"/>
  <c r="K29" i="37"/>
  <c r="K33" i="37"/>
  <c r="O75" i="37"/>
  <c r="O74" i="37" s="1"/>
  <c r="O38" i="37"/>
  <c r="O42" i="37"/>
  <c r="O12" i="37"/>
  <c r="AA12" i="37" s="1"/>
  <c r="O11" i="37"/>
  <c r="O15" i="37"/>
  <c r="O29" i="37"/>
  <c r="O33" i="37"/>
  <c r="S50" i="37"/>
  <c r="S70" i="37"/>
  <c r="S75" i="37"/>
  <c r="S74" i="37" s="1"/>
  <c r="S38" i="37"/>
  <c r="S42" i="37"/>
  <c r="S12" i="37"/>
  <c r="S11" i="37" s="1"/>
  <c r="S15" i="37"/>
  <c r="S29" i="37"/>
  <c r="S33" i="37"/>
  <c r="W50" i="37"/>
  <c r="W70" i="37"/>
  <c r="W75" i="37"/>
  <c r="W74" i="37" s="1"/>
  <c r="W38" i="37"/>
  <c r="W42" i="37"/>
  <c r="W12" i="37"/>
  <c r="W11" i="37" s="1"/>
  <c r="W15" i="37"/>
  <c r="W29" i="37"/>
  <c r="W33" i="37"/>
  <c r="J50" i="37"/>
  <c r="J49" i="37" s="1"/>
  <c r="J38" i="37"/>
  <c r="J42" i="37"/>
  <c r="J11" i="37"/>
  <c r="J15" i="37"/>
  <c r="J29" i="37"/>
  <c r="J33" i="37"/>
  <c r="N50" i="37"/>
  <c r="N70" i="37"/>
  <c r="N75" i="37"/>
  <c r="N74" i="37" s="1"/>
  <c r="N38" i="37"/>
  <c r="N42" i="37"/>
  <c r="N12" i="37"/>
  <c r="N15" i="37"/>
  <c r="N29" i="37"/>
  <c r="N33" i="37"/>
  <c r="R50" i="37"/>
  <c r="R70" i="37"/>
  <c r="R38" i="37"/>
  <c r="R37" i="37" s="1"/>
  <c r="R42" i="37"/>
  <c r="R12" i="37"/>
  <c r="R11" i="37" s="1"/>
  <c r="R15" i="37"/>
  <c r="R29" i="37"/>
  <c r="R33" i="37"/>
  <c r="V50" i="37"/>
  <c r="V70" i="37"/>
  <c r="V75" i="37"/>
  <c r="V74" i="37" s="1"/>
  <c r="V38" i="37"/>
  <c r="V42" i="37"/>
  <c r="V12" i="37"/>
  <c r="V11" i="37" s="1"/>
  <c r="V15" i="37"/>
  <c r="V29" i="37"/>
  <c r="V33" i="37"/>
  <c r="I70" i="37"/>
  <c r="I49" i="37" s="1"/>
  <c r="I38" i="37"/>
  <c r="I42" i="37"/>
  <c r="I11" i="37"/>
  <c r="I15" i="37"/>
  <c r="I29" i="37"/>
  <c r="I31" i="37"/>
  <c r="I33" i="37"/>
  <c r="M50" i="37"/>
  <c r="M70" i="37"/>
  <c r="M75" i="37"/>
  <c r="M74" i="37" s="1"/>
  <c r="M38" i="37"/>
  <c r="M42" i="37"/>
  <c r="M12" i="37"/>
  <c r="M11" i="37" s="1"/>
  <c r="M10" i="37" s="1"/>
  <c r="M15" i="37"/>
  <c r="M29" i="37"/>
  <c r="M33" i="37"/>
  <c r="Q50" i="37"/>
  <c r="Q75" i="37"/>
  <c r="Q74" i="37" s="1"/>
  <c r="Q38" i="37"/>
  <c r="Q42" i="37"/>
  <c r="Q12" i="37"/>
  <c r="Q11" i="37" s="1"/>
  <c r="Q15" i="37"/>
  <c r="Q29" i="37"/>
  <c r="Q33" i="37"/>
  <c r="U50" i="37"/>
  <c r="U70" i="37"/>
  <c r="U75" i="37"/>
  <c r="U74" i="37" s="1"/>
  <c r="U38" i="37"/>
  <c r="U42" i="37"/>
  <c r="U12" i="37"/>
  <c r="U11" i="37" s="1"/>
  <c r="U15" i="37"/>
  <c r="U29" i="37"/>
  <c r="U33" i="37"/>
  <c r="AB46" i="37"/>
  <c r="AA46" i="37"/>
  <c r="Z46" i="37"/>
  <c r="Y46" i="37"/>
  <c r="AB45" i="37"/>
  <c r="AA45" i="37"/>
  <c r="Z45" i="37"/>
  <c r="Y45" i="37"/>
  <c r="AB44" i="37"/>
  <c r="AA44" i="37"/>
  <c r="Z44" i="37"/>
  <c r="Y44" i="37"/>
  <c r="AB43" i="37"/>
  <c r="AA43" i="37"/>
  <c r="Z43" i="37"/>
  <c r="Y43" i="37"/>
  <c r="AB41" i="37"/>
  <c r="AA41" i="37"/>
  <c r="Z41" i="37"/>
  <c r="Y41" i="37"/>
  <c r="AB40" i="37"/>
  <c r="AA40" i="37"/>
  <c r="Z40" i="37"/>
  <c r="Y40" i="37"/>
  <c r="AB39" i="37"/>
  <c r="AA39" i="37"/>
  <c r="Z39" i="37"/>
  <c r="Y39" i="37"/>
  <c r="AB36" i="37"/>
  <c r="AA36" i="37"/>
  <c r="Z36" i="37"/>
  <c r="Y36" i="37"/>
  <c r="AB35" i="37"/>
  <c r="AA35" i="37"/>
  <c r="Z35" i="37"/>
  <c r="Y35" i="37"/>
  <c r="AB34" i="37"/>
  <c r="AA34" i="37"/>
  <c r="Z34" i="37"/>
  <c r="Y34" i="37"/>
  <c r="AB32" i="37"/>
  <c r="AB31" i="37" s="1"/>
  <c r="AA32" i="37"/>
  <c r="AA31" i="37" s="1"/>
  <c r="Z32" i="37"/>
  <c r="Z31" i="37" s="1"/>
  <c r="AB30" i="37"/>
  <c r="AA30" i="37"/>
  <c r="Z30" i="37"/>
  <c r="Y30" i="37"/>
  <c r="AB28" i="37"/>
  <c r="AA28" i="37"/>
  <c r="Z28" i="37"/>
  <c r="Y28" i="37"/>
  <c r="AB27" i="37"/>
  <c r="AA27" i="37"/>
  <c r="Z27" i="37"/>
  <c r="Y27" i="37"/>
  <c r="AB23" i="37"/>
  <c r="AA23" i="37"/>
  <c r="Z23" i="37"/>
  <c r="Y23" i="37"/>
  <c r="AB22" i="37"/>
  <c r="AA22" i="37"/>
  <c r="Z22" i="37"/>
  <c r="Z21" i="37" s="1"/>
  <c r="Y22" i="37"/>
  <c r="AB20" i="37"/>
  <c r="AA20" i="37"/>
  <c r="Z20" i="37"/>
  <c r="Y20" i="37"/>
  <c r="AB19" i="37"/>
  <c r="AA19" i="37"/>
  <c r="Z19" i="37"/>
  <c r="Y19" i="37"/>
  <c r="L18" i="37"/>
  <c r="P18" i="37"/>
  <c r="P17" i="37" s="1"/>
  <c r="T18" i="37"/>
  <c r="T17" i="37" s="1"/>
  <c r="X18" i="37"/>
  <c r="X17" i="37" s="1"/>
  <c r="K18" i="37"/>
  <c r="O18" i="37"/>
  <c r="O17" i="37" s="1"/>
  <c r="S18" i="37"/>
  <c r="S17" i="37" s="1"/>
  <c r="W18" i="37"/>
  <c r="W17" i="37" s="1"/>
  <c r="J18" i="37"/>
  <c r="N18" i="37"/>
  <c r="N17" i="37" s="1"/>
  <c r="R18" i="37"/>
  <c r="R17" i="37" s="1"/>
  <c r="V18" i="37"/>
  <c r="V17" i="37" s="1"/>
  <c r="I18" i="37"/>
  <c r="M18" i="37"/>
  <c r="M17" i="37" s="1"/>
  <c r="Q18" i="37"/>
  <c r="Q17" i="37" s="1"/>
  <c r="U18" i="37"/>
  <c r="U17" i="37" s="1"/>
  <c r="AB16" i="37"/>
  <c r="AA16" i="37"/>
  <c r="Z16" i="37"/>
  <c r="Y16" i="37"/>
  <c r="AB14" i="37"/>
  <c r="AA14" i="37"/>
  <c r="Z14" i="37"/>
  <c r="Y14" i="37"/>
  <c r="AB13" i="37"/>
  <c r="AA13" i="37"/>
  <c r="Z13" i="37"/>
  <c r="Y13" i="37"/>
  <c r="A2" i="34"/>
  <c r="AB8" i="37"/>
  <c r="AA8" i="37"/>
  <c r="Z8" i="37"/>
  <c r="Y8" i="37"/>
  <c r="AB7" i="37"/>
  <c r="AA7" i="37"/>
  <c r="Z7" i="37"/>
  <c r="Y7" i="37"/>
  <c r="E4" i="29"/>
  <c r="A2" i="29"/>
  <c r="E4" i="28"/>
  <c r="A2" i="28"/>
  <c r="E4" i="27"/>
  <c r="A2" i="27"/>
  <c r="E4" i="26"/>
  <c r="A2" i="26"/>
  <c r="E4" i="25"/>
  <c r="A2" i="25"/>
  <c r="E4" i="24"/>
  <c r="A2" i="24"/>
  <c r="E4" i="23"/>
  <c r="A2" i="23"/>
  <c r="E36" i="22"/>
  <c r="E37" i="22"/>
  <c r="E38" i="22"/>
  <c r="E39" i="22"/>
  <c r="E40" i="22"/>
  <c r="E41" i="22"/>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E4" i="2"/>
  <c r="A2" i="2"/>
  <c r="E4" i="1"/>
  <c r="A2" i="1"/>
  <c r="C4" i="19"/>
  <c r="A2" i="19"/>
  <c r="B4" i="34"/>
  <c r="D11" i="22"/>
  <c r="J11" i="19"/>
  <c r="N11" i="19" s="1"/>
  <c r="J10" i="19"/>
  <c r="N10" i="19" s="1"/>
  <c r="J9" i="19"/>
  <c r="N9" i="19" s="1"/>
  <c r="J8" i="19"/>
  <c r="N8" i="19" s="1"/>
  <c r="J7" i="19"/>
  <c r="N7" i="19" s="1"/>
  <c r="J6" i="19"/>
  <c r="N6" i="19" s="1"/>
  <c r="J32" i="19"/>
  <c r="N32" i="19" s="1"/>
  <c r="J31" i="19"/>
  <c r="N31" i="19" s="1"/>
  <c r="J30" i="19"/>
  <c r="N30" i="19" s="1"/>
  <c r="J29" i="19"/>
  <c r="N29" i="19" s="1"/>
  <c r="J28" i="19"/>
  <c r="N28" i="19" s="1"/>
  <c r="J27" i="19"/>
  <c r="N27" i="19" s="1"/>
  <c r="J26" i="19"/>
  <c r="N26" i="19" s="1"/>
  <c r="J25" i="19"/>
  <c r="N25" i="19" s="1"/>
  <c r="J24" i="19"/>
  <c r="N24" i="19" s="1"/>
  <c r="J23" i="19"/>
  <c r="N23" i="19" s="1"/>
  <c r="J22" i="19"/>
  <c r="N22" i="19" s="1"/>
  <c r="J21" i="19"/>
  <c r="N21" i="19" s="1"/>
  <c r="J20" i="19"/>
  <c r="N20" i="19" s="1"/>
  <c r="J19" i="19"/>
  <c r="N19" i="19" s="1"/>
  <c r="J18" i="19"/>
  <c r="N18" i="19" s="1"/>
  <c r="J17" i="19"/>
  <c r="N17" i="19" s="1"/>
  <c r="J16" i="19"/>
  <c r="N16" i="19" s="1"/>
  <c r="J15" i="19"/>
  <c r="N15" i="19" s="1"/>
  <c r="J14" i="19"/>
  <c r="N14" i="19" s="1"/>
  <c r="J13" i="19"/>
  <c r="N13" i="19" s="1"/>
  <c r="J12" i="19"/>
  <c r="N12" i="19" s="1"/>
  <c r="H6" i="19"/>
  <c r="I32" i="19"/>
  <c r="M32" i="19"/>
  <c r="I31" i="19"/>
  <c r="M31" i="19"/>
  <c r="I30" i="19"/>
  <c r="M30" i="19"/>
  <c r="I29" i="19"/>
  <c r="M29" i="19"/>
  <c r="I28" i="19"/>
  <c r="M28" i="19"/>
  <c r="I27" i="19"/>
  <c r="M27" i="19"/>
  <c r="I26" i="19"/>
  <c r="M26" i="19"/>
  <c r="I25" i="19"/>
  <c r="M25" i="19"/>
  <c r="I24" i="19"/>
  <c r="M24" i="19"/>
  <c r="I23" i="19"/>
  <c r="M23" i="19"/>
  <c r="I22" i="19"/>
  <c r="M22" i="19"/>
  <c r="I21" i="19"/>
  <c r="M21" i="19"/>
  <c r="I20" i="19"/>
  <c r="M20" i="19"/>
  <c r="I19" i="19"/>
  <c r="M19" i="19"/>
  <c r="I18" i="19"/>
  <c r="M18" i="19"/>
  <c r="I17" i="19"/>
  <c r="M17" i="19"/>
  <c r="I16" i="19"/>
  <c r="M16" i="19"/>
  <c r="I15" i="19"/>
  <c r="M15" i="19"/>
  <c r="I14" i="19"/>
  <c r="M14" i="19"/>
  <c r="I13" i="19"/>
  <c r="M13" i="19"/>
  <c r="I12" i="19"/>
  <c r="M12" i="19"/>
  <c r="I11" i="19"/>
  <c r="M11" i="19"/>
  <c r="I10" i="19"/>
  <c r="M10" i="19"/>
  <c r="I9" i="19"/>
  <c r="M9" i="19"/>
  <c r="I8" i="19"/>
  <c r="M8" i="19"/>
  <c r="I7" i="19"/>
  <c r="M7" i="19"/>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F10" i="12"/>
  <c r="D12" i="13"/>
  <c r="D11" i="13"/>
  <c r="F10" i="13"/>
  <c r="D12" i="14"/>
  <c r="D11" i="14"/>
  <c r="F10" i="14"/>
  <c r="D12" i="15"/>
  <c r="D11" i="15"/>
  <c r="F10" i="15"/>
  <c r="D12" i="16"/>
  <c r="D11"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c r="D12" i="1"/>
  <c r="D11" i="1"/>
  <c r="F10" i="1"/>
  <c r="G30" i="29"/>
  <c r="D29" i="33"/>
  <c r="E81" i="27"/>
  <c r="F57" i="23"/>
  <c r="D56" i="23"/>
  <c r="D55" i="23"/>
  <c r="D54" i="23"/>
  <c r="D53" i="23"/>
  <c r="D52" i="23"/>
  <c r="D26" i="33"/>
  <c r="F122" i="24"/>
  <c r="D117" i="24"/>
  <c r="D118" i="24"/>
  <c r="D119" i="24"/>
  <c r="D120" i="24"/>
  <c r="D121" i="24"/>
  <c r="I23" i="21"/>
  <c r="D20" i="33"/>
  <c r="I22" i="17"/>
  <c r="H21" i="16"/>
  <c r="H22" i="16"/>
  <c r="G21" i="16"/>
  <c r="G22" i="16"/>
  <c r="F21" i="16"/>
  <c r="F22" i="16"/>
  <c r="E21" i="16"/>
  <c r="E22" i="16"/>
  <c r="D8" i="16"/>
  <c r="C20" i="19"/>
  <c r="Q21" i="14"/>
  <c r="Q20" i="14"/>
  <c r="Q22" i="14" s="1"/>
  <c r="D8" i="14" s="1"/>
  <c r="C18" i="19" s="1"/>
  <c r="L18" i="19" s="1"/>
  <c r="Q19" i="14"/>
  <c r="L45" i="12"/>
  <c r="M27" i="12"/>
  <c r="N17" i="12"/>
  <c r="N18" i="12" s="1"/>
  <c r="N19" i="12" s="1"/>
  <c r="N20" i="12" s="1"/>
  <c r="N21" i="12" s="1"/>
  <c r="M22" i="12"/>
  <c r="M46" i="12"/>
  <c r="M33" i="12" s="1"/>
  <c r="M34" i="12" s="1"/>
  <c r="K28" i="12"/>
  <c r="K43" i="12" s="1"/>
  <c r="K27" i="12"/>
  <c r="K42" i="12" s="1"/>
  <c r="K26" i="12"/>
  <c r="K41" i="12" s="1"/>
  <c r="K29" i="12"/>
  <c r="K44" i="12" s="1"/>
  <c r="M29" i="12"/>
  <c r="M28" i="12"/>
  <c r="E20" i="12"/>
  <c r="G15" i="33" s="1"/>
  <c r="H30" i="12" s="1"/>
  <c r="E69" i="10"/>
  <c r="H58" i="10"/>
  <c r="G58" i="10"/>
  <c r="F58" i="10"/>
  <c r="E58" i="10"/>
  <c r="E46" i="10"/>
  <c r="E35" i="10"/>
  <c r="J18" i="11"/>
  <c r="H69" i="10"/>
  <c r="G69" i="10"/>
  <c r="F69" i="10"/>
  <c r="H94" i="10"/>
  <c r="H96" i="10" s="1"/>
  <c r="G94" i="10"/>
  <c r="G95" i="10"/>
  <c r="F94" i="10"/>
  <c r="F95" i="10"/>
  <c r="F96" i="10" s="1"/>
  <c r="H95" i="10"/>
  <c r="H46" i="10"/>
  <c r="G46" i="10"/>
  <c r="F46" i="10"/>
  <c r="E95" i="10"/>
  <c r="I95" i="10" s="1"/>
  <c r="I96" i="10" s="1"/>
  <c r="E94" i="10"/>
  <c r="H35" i="10"/>
  <c r="G35" i="10"/>
  <c r="F35" i="10"/>
  <c r="F24" i="10"/>
  <c r="E24" i="10"/>
  <c r="D70" i="1"/>
  <c r="D88" i="1" s="1"/>
  <c r="E63" i="1"/>
  <c r="E81" i="1" s="1"/>
  <c r="G81" i="1"/>
  <c r="H81" i="1"/>
  <c r="I81" i="1"/>
  <c r="J81" i="1"/>
  <c r="G82" i="1"/>
  <c r="H82" i="1"/>
  <c r="I82" i="1"/>
  <c r="J82" i="1"/>
  <c r="G83" i="1"/>
  <c r="H83" i="1"/>
  <c r="I83" i="1"/>
  <c r="J83" i="1"/>
  <c r="D66" i="1"/>
  <c r="D84" i="1" s="1"/>
  <c r="G84" i="1"/>
  <c r="H84" i="1"/>
  <c r="I84" i="1"/>
  <c r="J84" i="1"/>
  <c r="G85" i="1"/>
  <c r="H85" i="1"/>
  <c r="I85" i="1"/>
  <c r="J85" i="1"/>
  <c r="F68" i="1"/>
  <c r="F86" i="1" s="1"/>
  <c r="G86" i="1"/>
  <c r="H86" i="1"/>
  <c r="I86" i="1"/>
  <c r="J86" i="1"/>
  <c r="G87" i="1"/>
  <c r="H87" i="1"/>
  <c r="I87" i="1"/>
  <c r="J87" i="1"/>
  <c r="G88" i="1"/>
  <c r="H88" i="1"/>
  <c r="I88" i="1"/>
  <c r="J88" i="1"/>
  <c r="F71" i="1"/>
  <c r="F89" i="1" s="1"/>
  <c r="G89" i="1"/>
  <c r="H89" i="1"/>
  <c r="I89" i="1"/>
  <c r="J89" i="1"/>
  <c r="G90" i="1"/>
  <c r="H90" i="1"/>
  <c r="I90" i="1"/>
  <c r="J90" i="1"/>
  <c r="G91" i="1"/>
  <c r="H91" i="1"/>
  <c r="I91" i="1"/>
  <c r="J91" i="1"/>
  <c r="E74" i="1"/>
  <c r="E92" i="1" s="1"/>
  <c r="G92" i="1"/>
  <c r="H92" i="1"/>
  <c r="I92" i="1"/>
  <c r="J92" i="1"/>
  <c r="G93" i="1"/>
  <c r="H93" i="1"/>
  <c r="I93" i="1"/>
  <c r="J93" i="1"/>
  <c r="D63" i="1"/>
  <c r="D81" i="1" s="1"/>
  <c r="F63" i="1"/>
  <c r="F81" i="1" s="1"/>
  <c r="D64" i="1"/>
  <c r="D82" i="1" s="1"/>
  <c r="E64" i="1"/>
  <c r="E82" i="1" s="1"/>
  <c r="F64" i="1"/>
  <c r="F82" i="1" s="1"/>
  <c r="D65" i="1"/>
  <c r="D83" i="1" s="1"/>
  <c r="E65" i="1"/>
  <c r="E83" i="1" s="1"/>
  <c r="F65" i="1"/>
  <c r="F83" i="1" s="1"/>
  <c r="E66" i="1"/>
  <c r="E84" i="1" s="1"/>
  <c r="F66" i="1"/>
  <c r="F84" i="1" s="1"/>
  <c r="D67" i="1"/>
  <c r="D85" i="1" s="1"/>
  <c r="E67" i="1"/>
  <c r="E85" i="1" s="1"/>
  <c r="F67" i="1"/>
  <c r="F85" i="1" s="1"/>
  <c r="D68" i="1"/>
  <c r="D86" i="1" s="1"/>
  <c r="E68" i="1"/>
  <c r="E86" i="1" s="1"/>
  <c r="D69" i="1"/>
  <c r="D87" i="1" s="1"/>
  <c r="E69" i="1"/>
  <c r="E87" i="1" s="1"/>
  <c r="F69" i="1"/>
  <c r="F87" i="1" s="1"/>
  <c r="E70" i="1"/>
  <c r="E88" i="1" s="1"/>
  <c r="F70" i="1"/>
  <c r="F88" i="1" s="1"/>
  <c r="D71" i="1"/>
  <c r="D89" i="1" s="1"/>
  <c r="E71" i="1"/>
  <c r="E89" i="1" s="1"/>
  <c r="D72" i="1"/>
  <c r="D90" i="1" s="1"/>
  <c r="E72" i="1"/>
  <c r="E90" i="1" s="1"/>
  <c r="F72" i="1"/>
  <c r="F90" i="1" s="1"/>
  <c r="D73" i="1"/>
  <c r="D91" i="1" s="1"/>
  <c r="E73" i="1"/>
  <c r="E91" i="1" s="1"/>
  <c r="F73" i="1"/>
  <c r="F91" i="1" s="1"/>
  <c r="D74" i="1"/>
  <c r="D92" i="1" s="1"/>
  <c r="F74" i="1"/>
  <c r="F92" i="1" s="1"/>
  <c r="D75" i="1"/>
  <c r="D93" i="1" s="1"/>
  <c r="E75" i="1"/>
  <c r="E93" i="1" s="1"/>
  <c r="F75" i="1"/>
  <c r="F93" i="1" s="1"/>
  <c r="D62" i="1"/>
  <c r="D80" i="1" s="1"/>
  <c r="F44" i="20"/>
  <c r="F43" i="20"/>
  <c r="F42" i="20"/>
  <c r="F41" i="20"/>
  <c r="F40" i="20"/>
  <c r="E43" i="20"/>
  <c r="E42" i="20"/>
  <c r="E41" i="20"/>
  <c r="E40" i="20"/>
  <c r="E44" i="20"/>
  <c r="E20" i="20"/>
  <c r="D8" i="20"/>
  <c r="C23" i="19" s="1"/>
  <c r="L23" i="19" s="1"/>
  <c r="I18" i="20"/>
  <c r="E42" i="21"/>
  <c r="D42" i="21"/>
  <c r="E41" i="21"/>
  <c r="D41" i="21"/>
  <c r="E40" i="21"/>
  <c r="D40" i="21"/>
  <c r="E39" i="21"/>
  <c r="D39" i="21"/>
  <c r="E38" i="21"/>
  <c r="D38" i="21"/>
  <c r="E37" i="21"/>
  <c r="D37" i="21"/>
  <c r="E36" i="21"/>
  <c r="D36" i="21"/>
  <c r="G43" i="21"/>
  <c r="J43" i="21" s="1"/>
  <c r="H43" i="21"/>
  <c r="I43" i="21"/>
  <c r="K43" i="21"/>
  <c r="F36" i="22"/>
  <c r="G41" i="29"/>
  <c r="G40" i="29"/>
  <c r="G39" i="29"/>
  <c r="G38" i="29"/>
  <c r="G37" i="29"/>
  <c r="G36" i="29"/>
  <c r="G41" i="22"/>
  <c r="G40" i="22"/>
  <c r="G39" i="22"/>
  <c r="G38" i="22"/>
  <c r="G37" i="22"/>
  <c r="G36" i="22"/>
  <c r="F41" i="22"/>
  <c r="F40" i="22"/>
  <c r="F39" i="22"/>
  <c r="F38" i="22"/>
  <c r="F37" i="22"/>
  <c r="F42" i="22" s="1"/>
  <c r="D8" i="22" s="1"/>
  <c r="C25" i="19" s="1"/>
  <c r="L25" i="19" s="1"/>
  <c r="F37" i="29"/>
  <c r="F36" i="29"/>
  <c r="E21" i="25"/>
  <c r="D8" i="25"/>
  <c r="F27" i="28"/>
  <c r="E27" i="28"/>
  <c r="E21" i="28"/>
  <c r="F21" i="28"/>
  <c r="E30" i="28" s="1"/>
  <c r="D8" i="28" s="1"/>
  <c r="C31" i="19" s="1"/>
  <c r="L31" i="19" s="1"/>
  <c r="G21" i="28"/>
  <c r="F41" i="29"/>
  <c r="F40" i="29"/>
  <c r="F39" i="29"/>
  <c r="E41" i="29"/>
  <c r="E40" i="29"/>
  <c r="E39" i="29"/>
  <c r="E37" i="29"/>
  <c r="E36" i="29"/>
  <c r="E42" i="29"/>
  <c r="J36" i="21"/>
  <c r="H20" i="20"/>
  <c r="G20" i="20"/>
  <c r="F20" i="20"/>
  <c r="H22" i="18"/>
  <c r="G22" i="18"/>
  <c r="F22" i="18"/>
  <c r="E22" i="18"/>
  <c r="D8" i="18" s="1"/>
  <c r="C22" i="19" s="1"/>
  <c r="L22" i="19" s="1"/>
  <c r="I21" i="15"/>
  <c r="H21" i="15"/>
  <c r="F21" i="15"/>
  <c r="E21" i="15"/>
  <c r="P22" i="14"/>
  <c r="O22" i="14"/>
  <c r="N22" i="14"/>
  <c r="M22" i="14"/>
  <c r="L22" i="14"/>
  <c r="K22" i="14"/>
  <c r="J22" i="14"/>
  <c r="I22" i="14"/>
  <c r="H22" i="14"/>
  <c r="G22" i="14"/>
  <c r="F22" i="14"/>
  <c r="E22" i="14"/>
  <c r="E20" i="13"/>
  <c r="F20" i="13"/>
  <c r="I20" i="11"/>
  <c r="H20" i="11"/>
  <c r="G20" i="11"/>
  <c r="F20" i="11"/>
  <c r="D8" i="11"/>
  <c r="C15" i="19" s="1"/>
  <c r="L15" i="19" s="1"/>
  <c r="E20" i="11"/>
  <c r="H19" i="9"/>
  <c r="G19" i="9"/>
  <c r="F19" i="9"/>
  <c r="E19" i="9"/>
  <c r="D8" i="9"/>
  <c r="C13" i="19" s="1"/>
  <c r="L13" i="19" s="1"/>
  <c r="H19" i="8"/>
  <c r="G19" i="8"/>
  <c r="F19" i="8"/>
  <c r="E19" i="8"/>
  <c r="D8" i="8" s="1"/>
  <c r="C12" i="19" s="1"/>
  <c r="L12" i="19" s="1"/>
  <c r="H22" i="5"/>
  <c r="G22" i="5"/>
  <c r="F22" i="5"/>
  <c r="E22" i="5"/>
  <c r="D8" i="5"/>
  <c r="C10" i="19" s="1"/>
  <c r="L10" i="19" s="1"/>
  <c r="H23" i="4"/>
  <c r="G23" i="4"/>
  <c r="F23" i="4"/>
  <c r="E23" i="4"/>
  <c r="D8" i="4" s="1"/>
  <c r="C9" i="19" s="1"/>
  <c r="L9" i="19" s="1"/>
  <c r="H22" i="3"/>
  <c r="G22" i="3"/>
  <c r="F22" i="3"/>
  <c r="E22" i="3"/>
  <c r="D8" i="3"/>
  <c r="C8" i="19" s="1"/>
  <c r="L8" i="19" s="1"/>
  <c r="H23" i="2"/>
  <c r="G23" i="2"/>
  <c r="F23" i="2"/>
  <c r="E23" i="2"/>
  <c r="D8" i="2" s="1"/>
  <c r="C7" i="19" s="1"/>
  <c r="L7" i="19" s="1"/>
  <c r="H40" i="13"/>
  <c r="I52" i="10"/>
  <c r="D24" i="33"/>
  <c r="D42" i="22" s="1"/>
  <c r="D23" i="33"/>
  <c r="H30" i="21" s="1"/>
  <c r="D22" i="33"/>
  <c r="D45" i="20" s="1"/>
  <c r="H30" i="17"/>
  <c r="D5" i="33"/>
  <c r="D100" i="1"/>
  <c r="I17" i="29"/>
  <c r="D31" i="33"/>
  <c r="D42" i="29" s="1"/>
  <c r="E24" i="6"/>
  <c r="H26" i="6"/>
  <c r="G26" i="6"/>
  <c r="G24" i="6"/>
  <c r="G25" i="6"/>
  <c r="F26" i="6"/>
  <c r="H25" i="6"/>
  <c r="H27" i="6" s="1"/>
  <c r="F25" i="6"/>
  <c r="H24" i="6"/>
  <c r="F24" i="6"/>
  <c r="E25" i="6"/>
  <c r="E26" i="6"/>
  <c r="J80" i="1"/>
  <c r="I80" i="1"/>
  <c r="H80" i="1"/>
  <c r="G80" i="1"/>
  <c r="F62" i="1"/>
  <c r="F80" i="1"/>
  <c r="H65" i="27"/>
  <c r="H43" i="27"/>
  <c r="G46" i="27"/>
  <c r="G47" i="27"/>
  <c r="F46" i="27"/>
  <c r="F47" i="27" s="1"/>
  <c r="H47" i="27" s="1"/>
  <c r="H48" i="27" s="1"/>
  <c r="E73" i="27" s="1"/>
  <c r="E75" i="27" s="1"/>
  <c r="E80" i="27" s="1"/>
  <c r="E68" i="27"/>
  <c r="E69" i="27"/>
  <c r="H69" i="27"/>
  <c r="H70" i="27" s="1"/>
  <c r="E74" i="27" s="1"/>
  <c r="L59" i="27"/>
  <c r="L60" i="27"/>
  <c r="K59" i="27"/>
  <c r="K60" i="27" s="1"/>
  <c r="J59" i="27"/>
  <c r="J60" i="27"/>
  <c r="I59" i="27"/>
  <c r="I60" i="27" s="1"/>
  <c r="H59" i="27"/>
  <c r="H60" i="27"/>
  <c r="G59" i="27"/>
  <c r="G60" i="27" s="1"/>
  <c r="F59" i="27"/>
  <c r="F60" i="27"/>
  <c r="E59" i="27"/>
  <c r="E60" i="27" s="1"/>
  <c r="L37" i="27"/>
  <c r="L38" i="27"/>
  <c r="K37" i="27"/>
  <c r="K38" i="27" s="1"/>
  <c r="J37" i="27"/>
  <c r="J38" i="27"/>
  <c r="I37" i="27"/>
  <c r="I38" i="27" s="1"/>
  <c r="H37" i="27"/>
  <c r="H38" i="27"/>
  <c r="G37" i="27"/>
  <c r="G38" i="27" s="1"/>
  <c r="F37" i="27"/>
  <c r="F38" i="27"/>
  <c r="E37" i="27"/>
  <c r="E38" i="27" s="1"/>
  <c r="G68" i="27"/>
  <c r="G69" i="27"/>
  <c r="F68" i="27"/>
  <c r="F69" i="27" s="1"/>
  <c r="H67" i="27"/>
  <c r="H66" i="27"/>
  <c r="H45" i="27"/>
  <c r="H44" i="27"/>
  <c r="H17" i="26"/>
  <c r="G17" i="26"/>
  <c r="F17" i="26"/>
  <c r="E17" i="26"/>
  <c r="D7" i="26"/>
  <c r="C29" i="19"/>
  <c r="L29" i="19" s="1"/>
  <c r="H21" i="25"/>
  <c r="G21" i="25"/>
  <c r="F21" i="25"/>
  <c r="H114" i="24"/>
  <c r="G114" i="24"/>
  <c r="F114" i="24"/>
  <c r="E114" i="24"/>
  <c r="E121" i="24" s="1"/>
  <c r="G121" i="24" s="1"/>
  <c r="H101" i="24"/>
  <c r="G101" i="24"/>
  <c r="F101" i="24"/>
  <c r="E101" i="24"/>
  <c r="I100" i="24"/>
  <c r="I99" i="24"/>
  <c r="H94" i="24"/>
  <c r="G94" i="24"/>
  <c r="F94" i="24"/>
  <c r="E94" i="24"/>
  <c r="E120" i="24" s="1"/>
  <c r="G120" i="24" s="1"/>
  <c r="H83" i="24"/>
  <c r="G83" i="24"/>
  <c r="F83" i="24"/>
  <c r="E83" i="24"/>
  <c r="H76" i="24"/>
  <c r="G76" i="24"/>
  <c r="F76" i="24"/>
  <c r="E76" i="24"/>
  <c r="E119" i="24"/>
  <c r="G119" i="24"/>
  <c r="H62" i="24"/>
  <c r="G62" i="24"/>
  <c r="F62" i="24"/>
  <c r="E62" i="24"/>
  <c r="H55" i="24"/>
  <c r="G55" i="24"/>
  <c r="F55" i="24"/>
  <c r="E55" i="24"/>
  <c r="E118" i="24" s="1"/>
  <c r="G118" i="24" s="1"/>
  <c r="H41" i="24"/>
  <c r="G41" i="24"/>
  <c r="E41" i="24"/>
  <c r="F41" i="24"/>
  <c r="H24" i="24"/>
  <c r="G24" i="24"/>
  <c r="F24" i="24"/>
  <c r="E24" i="24"/>
  <c r="E117" i="24"/>
  <c r="G117" i="24"/>
  <c r="G122" i="24" s="1"/>
  <c r="D8" i="24" s="1"/>
  <c r="H49" i="23"/>
  <c r="G49" i="23"/>
  <c r="F49" i="23"/>
  <c r="E49" i="23"/>
  <c r="E56" i="23" s="1"/>
  <c r="G56" i="23" s="1"/>
  <c r="H42" i="23"/>
  <c r="G42" i="23"/>
  <c r="F42" i="23"/>
  <c r="E42" i="23"/>
  <c r="E55" i="23"/>
  <c r="G55" i="23"/>
  <c r="H35" i="23"/>
  <c r="G35" i="23"/>
  <c r="F35" i="23"/>
  <c r="E35" i="23"/>
  <c r="E54" i="23" s="1"/>
  <c r="G54" i="23" s="1"/>
  <c r="H28" i="23"/>
  <c r="G28" i="23"/>
  <c r="F28" i="23"/>
  <c r="E28" i="23"/>
  <c r="E53" i="23"/>
  <c r="G53" i="23"/>
  <c r="H21" i="23"/>
  <c r="G21" i="23"/>
  <c r="F21" i="23"/>
  <c r="E21" i="23"/>
  <c r="E52" i="23" s="1"/>
  <c r="J30" i="22"/>
  <c r="K42" i="21"/>
  <c r="J42" i="21"/>
  <c r="K41" i="21"/>
  <c r="J41" i="21"/>
  <c r="K40" i="21"/>
  <c r="J40" i="21"/>
  <c r="K39" i="21"/>
  <c r="J39" i="21"/>
  <c r="K38" i="21"/>
  <c r="J38" i="21"/>
  <c r="K37" i="21"/>
  <c r="J37" i="21"/>
  <c r="K36" i="21"/>
  <c r="I29" i="21"/>
  <c r="I28" i="21"/>
  <c r="I27" i="21"/>
  <c r="I24" i="21"/>
  <c r="I25" i="21"/>
  <c r="I26" i="21"/>
  <c r="G33" i="20"/>
  <c r="I29" i="17"/>
  <c r="I28" i="17"/>
  <c r="I27" i="17"/>
  <c r="I26" i="17"/>
  <c r="I23" i="17"/>
  <c r="E20" i="33" s="1"/>
  <c r="I30" i="17" s="1"/>
  <c r="D8" i="17" s="1"/>
  <c r="C21" i="19" s="1"/>
  <c r="L21" i="19" s="1"/>
  <c r="I24" i="17"/>
  <c r="I25" i="17"/>
  <c r="J20" i="15"/>
  <c r="K20" i="15" s="1"/>
  <c r="J19" i="15"/>
  <c r="J18" i="15"/>
  <c r="G20" i="15"/>
  <c r="G19" i="15"/>
  <c r="K19" i="15" s="1"/>
  <c r="G18" i="15"/>
  <c r="K18" i="15"/>
  <c r="G19" i="13"/>
  <c r="G20" i="13" s="1"/>
  <c r="D8" i="13" s="1"/>
  <c r="C17" i="19" s="1"/>
  <c r="L17" i="19" s="1"/>
  <c r="G18" i="13"/>
  <c r="G17" i="13"/>
  <c r="I22" i="4"/>
  <c r="I23" i="4" s="1"/>
  <c r="I21" i="4"/>
  <c r="E62" i="1"/>
  <c r="E80" i="1" s="1"/>
  <c r="I51" i="6"/>
  <c r="H51" i="6"/>
  <c r="G51" i="6"/>
  <c r="F51" i="6"/>
  <c r="J37" i="9"/>
  <c r="I37" i="9"/>
  <c r="H37" i="9"/>
  <c r="G37" i="9"/>
  <c r="F37" i="9"/>
  <c r="G23" i="10"/>
  <c r="G22" i="10"/>
  <c r="G21" i="10"/>
  <c r="G20" i="10"/>
  <c r="G19" i="10"/>
  <c r="K40" i="13"/>
  <c r="J40" i="13"/>
  <c r="I40" i="13"/>
  <c r="K40" i="14"/>
  <c r="J40" i="14"/>
  <c r="I40" i="14"/>
  <c r="H40" i="14"/>
  <c r="K37" i="15"/>
  <c r="J37" i="15"/>
  <c r="H37" i="15"/>
  <c r="I37" i="15"/>
  <c r="F33" i="16"/>
  <c r="J33" i="16"/>
  <c r="I33" i="16"/>
  <c r="H33" i="16"/>
  <c r="G33" i="16"/>
  <c r="J33" i="20"/>
  <c r="I33" i="20"/>
  <c r="F45" i="20"/>
  <c r="H33" i="20"/>
  <c r="K30" i="22"/>
  <c r="F24" i="33" s="1"/>
  <c r="G42" i="22" s="1"/>
  <c r="I30" i="22"/>
  <c r="E24" i="33" s="1"/>
  <c r="I19" i="22"/>
  <c r="H30" i="22"/>
  <c r="I18" i="22"/>
  <c r="J30" i="29"/>
  <c r="I30" i="29"/>
  <c r="H30" i="29"/>
  <c r="I19" i="29"/>
  <c r="I18" i="29"/>
  <c r="I20" i="25"/>
  <c r="I21" i="25" s="1"/>
  <c r="I19" i="25"/>
  <c r="I18" i="25"/>
  <c r="I113" i="24"/>
  <c r="I112" i="24"/>
  <c r="I93" i="24"/>
  <c r="I92" i="24"/>
  <c r="I82" i="24"/>
  <c r="I83" i="24" s="1"/>
  <c r="I81" i="24"/>
  <c r="I75" i="24"/>
  <c r="I76" i="24" s="1"/>
  <c r="I74" i="24"/>
  <c r="I61" i="24"/>
  <c r="I60" i="24"/>
  <c r="I62" i="24" s="1"/>
  <c r="I54" i="24"/>
  <c r="I53" i="24"/>
  <c r="I55" i="24" s="1"/>
  <c r="I23" i="24"/>
  <c r="I22" i="24"/>
  <c r="I48" i="23"/>
  <c r="I47" i="23"/>
  <c r="I41" i="23"/>
  <c r="I42" i="23" s="1"/>
  <c r="I40" i="23"/>
  <c r="I34" i="23"/>
  <c r="I33" i="23"/>
  <c r="I35" i="23" s="1"/>
  <c r="I27" i="23"/>
  <c r="I26" i="23"/>
  <c r="I28" i="23" s="1"/>
  <c r="I20" i="23"/>
  <c r="I21" i="23" s="1"/>
  <c r="I19" i="23"/>
  <c r="I17" i="22"/>
  <c r="I18" i="21"/>
  <c r="I19" i="20"/>
  <c r="I20" i="20" s="1"/>
  <c r="I21" i="18"/>
  <c r="I20" i="18"/>
  <c r="I22" i="18" s="1"/>
  <c r="I18" i="17"/>
  <c r="J19" i="11"/>
  <c r="J20" i="11"/>
  <c r="I63" i="10"/>
  <c r="I40" i="10"/>
  <c r="I29" i="10"/>
  <c r="I22" i="2"/>
  <c r="I23" i="2" s="1"/>
  <c r="I21" i="2"/>
  <c r="I49" i="23"/>
  <c r="I24" i="24"/>
  <c r="G42" i="29"/>
  <c r="F27" i="6"/>
  <c r="E96" i="10"/>
  <c r="D9" i="10" s="1"/>
  <c r="C14" i="19" s="1"/>
  <c r="L14" i="19" s="1"/>
  <c r="I114" i="24"/>
  <c r="F42" i="29"/>
  <c r="D8" i="29" s="1"/>
  <c r="C32" i="19" s="1"/>
  <c r="L32" i="19" s="1"/>
  <c r="D8" i="12"/>
  <c r="C16" i="19" s="1"/>
  <c r="L16" i="19" s="1"/>
  <c r="E42" i="22"/>
  <c r="M30" i="12"/>
  <c r="F15" i="33"/>
  <c r="G30" i="12" s="1"/>
  <c r="E15" i="33"/>
  <c r="F30" i="12"/>
  <c r="D15" i="33"/>
  <c r="E30" i="12" s="1"/>
  <c r="E27" i="6"/>
  <c r="D8" i="6" s="1"/>
  <c r="C11" i="19" s="1"/>
  <c r="L11" i="19" s="1"/>
  <c r="I101" i="24"/>
  <c r="G27" i="6"/>
  <c r="E23" i="33"/>
  <c r="I30" i="21"/>
  <c r="D8" i="21" s="1"/>
  <c r="C24" i="19" s="1"/>
  <c r="L24" i="19" s="1"/>
  <c r="L20" i="19"/>
  <c r="G96" i="10"/>
  <c r="I94" i="10"/>
  <c r="I94" i="24"/>
  <c r="E45" i="20"/>
  <c r="G24" i="10"/>
  <c r="AD223" i="34"/>
  <c r="L17" i="37"/>
  <c r="M45" i="12"/>
  <c r="M32" i="12"/>
  <c r="I15" i="33"/>
  <c r="I25" i="12"/>
  <c r="M31" i="12"/>
  <c r="K47" i="37" l="1"/>
  <c r="AA26" i="37"/>
  <c r="AA25" i="37" s="1"/>
  <c r="S88" i="37"/>
  <c r="O88" i="37"/>
  <c r="J47" i="37"/>
  <c r="AA21" i="37"/>
  <c r="Y6" i="37"/>
  <c r="T88" i="37"/>
  <c r="Y26" i="37"/>
  <c r="Y25" i="37" s="1"/>
  <c r="J87" i="37"/>
  <c r="Q88" i="37"/>
  <c r="K87" i="37"/>
  <c r="X88" i="37"/>
  <c r="AB26" i="37"/>
  <c r="AB25" i="37" s="1"/>
  <c r="AB21" i="37"/>
  <c r="AA6" i="37"/>
  <c r="AB6" i="37"/>
  <c r="R88" i="37"/>
  <c r="Z6" i="37"/>
  <c r="Z26" i="37"/>
  <c r="Z25" i="37" s="1"/>
  <c r="W88" i="37"/>
  <c r="Y21" i="37"/>
  <c r="N88" i="37"/>
  <c r="Y120" i="37"/>
  <c r="Z120" i="37"/>
  <c r="Z42" i="37"/>
  <c r="X117" i="37"/>
  <c r="P117" i="37"/>
  <c r="O10" i="37"/>
  <c r="Y119" i="37"/>
  <c r="I118" i="37"/>
  <c r="X10" i="37"/>
  <c r="N24" i="37"/>
  <c r="Y12" i="37"/>
  <c r="L37" i="37"/>
  <c r="AB111" i="37"/>
  <c r="AB118" i="37"/>
  <c r="AA119" i="37"/>
  <c r="AA118" i="37"/>
  <c r="AA120" i="37"/>
  <c r="Z119" i="37"/>
  <c r="Z118" i="37"/>
  <c r="Y111" i="37"/>
  <c r="W87" i="37"/>
  <c r="AB89" i="37"/>
  <c r="V87" i="37"/>
  <c r="N87" i="37"/>
  <c r="AA89" i="37"/>
  <c r="Z89" i="37"/>
  <c r="R87" i="37"/>
  <c r="T87" i="37"/>
  <c r="K37" i="37"/>
  <c r="J186" i="37"/>
  <c r="Q117" i="37"/>
  <c r="L110" i="37"/>
  <c r="R117" i="37"/>
  <c r="P37" i="37"/>
  <c r="P87" i="37"/>
  <c r="S117" i="37"/>
  <c r="AB119" i="37"/>
  <c r="AB120" i="37"/>
  <c r="AB187" i="37"/>
  <c r="T117" i="37"/>
  <c r="T37" i="37"/>
  <c r="M117" i="37"/>
  <c r="U117" i="37"/>
  <c r="S87" i="37"/>
  <c r="Z111" i="37"/>
  <c r="N117" i="37"/>
  <c r="V117" i="37"/>
  <c r="X87" i="37"/>
  <c r="Q70" i="37"/>
  <c r="Y70" i="37" s="1"/>
  <c r="W49" i="37"/>
  <c r="T49" i="37"/>
  <c r="AB131" i="34"/>
  <c r="AK223" i="34"/>
  <c r="G52" i="23"/>
  <c r="G57" i="23" s="1"/>
  <c r="D8" i="23" s="1"/>
  <c r="C26" i="19" s="1"/>
  <c r="L26" i="19" s="1"/>
  <c r="E57" i="23"/>
  <c r="C28" i="19"/>
  <c r="L28" i="19" s="1"/>
  <c r="C27" i="19"/>
  <c r="L27" i="19" s="1"/>
  <c r="I97" i="1"/>
  <c r="G99" i="1"/>
  <c r="J99" i="1"/>
  <c r="J97" i="1"/>
  <c r="H98" i="1"/>
  <c r="G98" i="1"/>
  <c r="G97" i="1"/>
  <c r="I98" i="1"/>
  <c r="J98" i="1"/>
  <c r="H99" i="1"/>
  <c r="I99" i="1"/>
  <c r="E29" i="33"/>
  <c r="F81" i="27" s="1"/>
  <c r="D8" i="27" s="1"/>
  <c r="C30" i="19" s="1"/>
  <c r="L30" i="19" s="1"/>
  <c r="K21" i="15"/>
  <c r="D8" i="15" s="1"/>
  <c r="C19" i="19" s="1"/>
  <c r="L19" i="19" s="1"/>
  <c r="AA38" i="37"/>
  <c r="J21" i="15"/>
  <c r="Y15" i="37"/>
  <c r="U37" i="37"/>
  <c r="Q10" i="37"/>
  <c r="W37" i="37"/>
  <c r="S10" i="37"/>
  <c r="K10" i="37"/>
  <c r="G21" i="15"/>
  <c r="Z18" i="37"/>
  <c r="X24" i="37"/>
  <c r="AB33" i="37"/>
  <c r="V37" i="37"/>
  <c r="R10" i="37"/>
  <c r="V10" i="37"/>
  <c r="V49" i="37"/>
  <c r="J24" i="37"/>
  <c r="Z15" i="37"/>
  <c r="J37" i="37"/>
  <c r="S37" i="37"/>
  <c r="AB42" i="37"/>
  <c r="AB70" i="37"/>
  <c r="O117" i="37"/>
  <c r="I110" i="37"/>
  <c r="L186" i="37"/>
  <c r="M87" i="37"/>
  <c r="Q87" i="37"/>
  <c r="U87" i="37"/>
  <c r="Z110" i="37"/>
  <c r="I186" i="37"/>
  <c r="Z109" i="37"/>
  <c r="W117" i="37"/>
  <c r="P24" i="37"/>
  <c r="U49" i="37"/>
  <c r="O50" i="37"/>
  <c r="AA50" i="37" s="1"/>
  <c r="O87" i="37"/>
  <c r="AA109" i="37"/>
  <c r="AA110" i="37"/>
  <c r="AA111" i="37"/>
  <c r="AA185" i="37"/>
  <c r="AA180" i="37" s="1"/>
  <c r="AA186" i="37"/>
  <c r="AA187" i="37"/>
  <c r="AA11" i="37"/>
  <c r="AB12" i="37"/>
  <c r="M37" i="37"/>
  <c r="M49" i="37"/>
  <c r="W10" i="37"/>
  <c r="T10" i="37"/>
  <c r="L10" i="37"/>
  <c r="Y33" i="37"/>
  <c r="Z50" i="37"/>
  <c r="K24" i="37"/>
  <c r="AB18" i="37"/>
  <c r="U24" i="37"/>
  <c r="AA29" i="37"/>
  <c r="AB15" i="37"/>
  <c r="L24" i="37"/>
  <c r="J17" i="37"/>
  <c r="Z17" i="37" s="1"/>
  <c r="AB38" i="37"/>
  <c r="AB17" i="37"/>
  <c r="Q37" i="37"/>
  <c r="Y42" i="37"/>
  <c r="Z29" i="37"/>
  <c r="N49" i="37"/>
  <c r="AA15" i="37"/>
  <c r="I89" i="37"/>
  <c r="U10" i="37"/>
  <c r="Y29" i="37"/>
  <c r="O24" i="37"/>
  <c r="O70" i="37"/>
  <c r="AA70" i="37" s="1"/>
  <c r="P49" i="37"/>
  <c r="AB50" i="37"/>
  <c r="Y18" i="37"/>
  <c r="I17" i="37"/>
  <c r="Y17" i="37" s="1"/>
  <c r="Y50" i="37"/>
  <c r="AB11" i="37"/>
  <c r="Z33" i="37"/>
  <c r="R24" i="37"/>
  <c r="N11" i="37"/>
  <c r="N10" i="37" s="1"/>
  <c r="Z12" i="37"/>
  <c r="S24" i="37"/>
  <c r="AA42" i="37"/>
  <c r="O37" i="37"/>
  <c r="AA37" i="37" s="1"/>
  <c r="AB29" i="37"/>
  <c r="T24" i="37"/>
  <c r="T75" i="37"/>
  <c r="T74" i="37" s="1"/>
  <c r="P10" i="37"/>
  <c r="Q24" i="37"/>
  <c r="K17" i="37"/>
  <c r="AA17" i="37" s="1"/>
  <c r="AA18" i="37"/>
  <c r="M24" i="37"/>
  <c r="Y11" i="37"/>
  <c r="I37" i="37"/>
  <c r="V24" i="37"/>
  <c r="R49" i="37"/>
  <c r="N37" i="37"/>
  <c r="Z38" i="37"/>
  <c r="J10" i="37"/>
  <c r="Z11" i="37"/>
  <c r="W24" i="37"/>
  <c r="S49" i="37"/>
  <c r="AA33" i="37"/>
  <c r="X49" i="37"/>
  <c r="Y38" i="37"/>
  <c r="S47" i="37" l="1"/>
  <c r="S4" i="37" s="1"/>
  <c r="N47" i="37"/>
  <c r="N4" i="37" s="1"/>
  <c r="Q49" i="37"/>
  <c r="Q47" i="37" s="1"/>
  <c r="Q4" i="37" s="1"/>
  <c r="P47" i="37"/>
  <c r="P4" i="37" s="1"/>
  <c r="M48" i="37"/>
  <c r="M47" i="37"/>
  <c r="M4" i="37" s="1"/>
  <c r="AB110" i="37"/>
  <c r="L109" i="37"/>
  <c r="L88" i="37" s="1"/>
  <c r="L87" i="37" s="1"/>
  <c r="T47" i="37"/>
  <c r="T4" i="37" s="1"/>
  <c r="Z88" i="37"/>
  <c r="AA88" i="37"/>
  <c r="Y118" i="37"/>
  <c r="I117" i="37"/>
  <c r="I88" i="37"/>
  <c r="I87" i="37" s="1"/>
  <c r="AB37" i="37"/>
  <c r="AB24" i="37"/>
  <c r="AA87" i="37"/>
  <c r="AA117" i="37"/>
  <c r="W48" i="37"/>
  <c r="Z87" i="37"/>
  <c r="Z186" i="37"/>
  <c r="AA10" i="37"/>
  <c r="AA9" i="37" s="1"/>
  <c r="P48" i="37"/>
  <c r="Y124" i="34"/>
  <c r="J124" i="34"/>
  <c r="AB126" i="34"/>
  <c r="I8" i="34"/>
  <c r="G5" i="33"/>
  <c r="I100" i="1" s="1"/>
  <c r="H5" i="33"/>
  <c r="J100" i="1" s="1"/>
  <c r="E5" i="33"/>
  <c r="G100" i="1" s="1"/>
  <c r="D8" i="1" s="1"/>
  <c r="C6" i="19" s="1"/>
  <c r="L6" i="19" s="1"/>
  <c r="F5" i="33"/>
  <c r="H100" i="1" s="1"/>
  <c r="X48" i="37"/>
  <c r="O49" i="37"/>
  <c r="U48" i="37"/>
  <c r="S48" i="37"/>
  <c r="N48" i="37"/>
  <c r="Y186" i="37"/>
  <c r="I185" i="37"/>
  <c r="I180" i="37" s="1"/>
  <c r="I154" i="37" s="1"/>
  <c r="Y154" i="37" s="1"/>
  <c r="Y110" i="37"/>
  <c r="I109" i="37"/>
  <c r="Y109" i="37" s="1"/>
  <c r="T48" i="37"/>
  <c r="AB186" i="37"/>
  <c r="Z37" i="37"/>
  <c r="AB109" i="37"/>
  <c r="AB88" i="37" s="1"/>
  <c r="AB87" i="37"/>
  <c r="V48" i="37"/>
  <c r="Y37" i="37"/>
  <c r="Y89" i="37"/>
  <c r="AA24" i="37"/>
  <c r="Z10" i="37"/>
  <c r="Z9" i="37" s="1"/>
  <c r="I75" i="37"/>
  <c r="I74" i="37" s="1"/>
  <c r="AA75" i="37"/>
  <c r="AA74" i="37" s="1"/>
  <c r="AB10" i="37"/>
  <c r="AB9" i="37" s="1"/>
  <c r="Y10" i="37"/>
  <c r="Y9" i="37" s="1"/>
  <c r="Y24" i="37"/>
  <c r="AB75" i="37"/>
  <c r="AB74" i="37" s="1"/>
  <c r="R75" i="37"/>
  <c r="R74" i="37" s="1"/>
  <c r="R47" i="37" s="1"/>
  <c r="R4" i="37" s="1"/>
  <c r="Z70" i="37"/>
  <c r="Z24" i="37"/>
  <c r="Y49" i="37" l="1"/>
  <c r="Q48" i="37"/>
  <c r="O48" i="37"/>
  <c r="O47" i="37"/>
  <c r="O4" i="37" s="1"/>
  <c r="Y88" i="37"/>
  <c r="I48" i="37"/>
  <c r="I47" i="37"/>
  <c r="J48" i="37"/>
  <c r="Z185" i="37"/>
  <c r="Z180" i="37" s="1"/>
  <c r="Z117" i="37"/>
  <c r="Y87" i="37"/>
  <c r="AA49" i="37"/>
  <c r="AB124" i="34"/>
  <c r="AB125" i="34"/>
  <c r="L124" i="34" s="1"/>
  <c r="K48" i="37"/>
  <c r="Y185" i="37"/>
  <c r="Y180" i="37" s="1"/>
  <c r="Y117" i="37"/>
  <c r="AB185" i="37"/>
  <c r="AB180" i="37" s="1"/>
  <c r="R48" i="37"/>
  <c r="Z75" i="37"/>
  <c r="Z74" i="37" s="1"/>
  <c r="Y75" i="37"/>
  <c r="Y74" i="37" s="1"/>
  <c r="Z49" i="37"/>
  <c r="Z47" i="37" s="1"/>
  <c r="Z4" i="37" s="1"/>
  <c r="Y47" i="37" l="1"/>
  <c r="Y4" i="37" s="1"/>
  <c r="AA48" i="37"/>
  <c r="AA47" i="37"/>
  <c r="AA4" i="37" s="1"/>
  <c r="AB117" i="37"/>
  <c r="Y48" i="37"/>
  <c r="Z48" i="37"/>
  <c r="H125" i="34" l="1"/>
  <c r="H124" i="34" s="1"/>
  <c r="H223" i="34" s="1"/>
  <c r="AB159" i="34"/>
  <c r="AB158" i="34"/>
  <c r="Y223" i="34" l="1"/>
  <c r="AB223" i="34" l="1"/>
  <c r="AB218" i="34" l="1"/>
  <c r="AB211" i="34" l="1"/>
  <c r="AB210" i="34" l="1"/>
  <c r="AB201" i="34" l="1"/>
  <c r="AB205" i="34"/>
  <c r="I211" i="34"/>
  <c r="I210" i="34" s="1"/>
  <c r="I158" i="34" s="1"/>
  <c r="I125" i="34" s="1"/>
  <c r="I124" i="34" s="1"/>
  <c r="I223" i="34" s="1"/>
  <c r="V210" i="34"/>
  <c r="V158" i="34" s="1"/>
  <c r="V223" i="34" s="1"/>
  <c r="AB61" i="37"/>
  <c r="L60" i="37"/>
  <c r="L59" i="37" s="1"/>
  <c r="L58" i="37" s="1"/>
  <c r="L49" i="37" s="1"/>
  <c r="L47" i="37" l="1"/>
  <c r="AB49" i="37"/>
  <c r="L48" i="37"/>
  <c r="AB59" i="37"/>
  <c r="AB58" i="37" s="1"/>
  <c r="AB60" i="37"/>
  <c r="Z163" i="37"/>
  <c r="J162" i="37"/>
  <c r="J161" i="37" s="1"/>
  <c r="AB47" i="37" l="1"/>
  <c r="AB4" i="37" s="1"/>
  <c r="AB48" i="37"/>
  <c r="Z161" i="37"/>
  <c r="Z162" i="37"/>
  <c r="Z160" i="37" l="1"/>
  <c r="Z155" i="37" s="1"/>
</calcChain>
</file>

<file path=xl/comments1.xml><?xml version="1.0" encoding="utf-8"?>
<comments xmlns="http://schemas.openxmlformats.org/spreadsheetml/2006/main">
  <authors>
    <author>Usuario</author>
    <author/>
  </authors>
  <commentList>
    <comment ref="A9" authorId="0" shapeId="0">
      <text>
        <r>
          <rPr>
            <b/>
            <sz val="9"/>
            <color indexed="81"/>
            <rFont val="Tahoma"/>
            <family val="2"/>
          </rPr>
          <t>Usuario:</t>
        </r>
        <r>
          <rPr>
            <sz val="9"/>
            <color indexed="81"/>
            <rFont val="Tahoma"/>
            <family val="2"/>
          </rPr>
          <t xml:space="preserve">
Acuerdo 006 del 26 de julio 2021. Agrupa el proyecto 5.1 del programa 5. PROTECCION DE LA BIODIVERSIDAD PARA SOSTENIBILIDAD DE SERVICIOS ECOSISTÉMICOS Y SUSTENTABILIDAD DEL DESARROLLO y el Programa 4 PRODUCTIVIDAD SOSTENIBLE y BIODIVERCIUDAD : integrando lo SECTORIAL  y lo URBANO, con el 3201.
Adicionalmente cambia la articulación de L.E del Proyecto 5.1 pasando de la 5 a la 4, y agrupando todo el Programa 4 en la L.E 4, eliminando la doble articulación que tenia en el 2020.</t>
        </r>
      </text>
    </comment>
    <comment ref="A10" authorId="0" shapeId="0">
      <text>
        <r>
          <rPr>
            <b/>
            <sz val="9"/>
            <color indexed="81"/>
            <rFont val="Tahoma"/>
            <family val="2"/>
          </rPr>
          <t>Usuario:</t>
        </r>
        <r>
          <rPr>
            <sz val="9"/>
            <color indexed="81"/>
            <rFont val="Tahoma"/>
            <family val="2"/>
          </rPr>
          <t xml:space="preserve">
Modificación Acuerdo 006 de 2021. Anteriormente Proyecto 5.1. </t>
        </r>
      </text>
    </comment>
    <comment ref="A11" authorId="1" shapeId="0">
      <text>
        <r>
          <rPr>
            <sz val="11"/>
            <color theme="1"/>
            <rFont val="Arial"/>
            <family val="2"/>
          </rPr>
          <t>Anteriormente 5.1.1</t>
        </r>
      </text>
    </comment>
    <comment ref="A12" authorId="1" shapeId="0">
      <text>
        <r>
          <rPr>
            <sz val="11"/>
            <color theme="1"/>
            <rFont val="Arial"/>
            <family val="2"/>
          </rPr>
          <t>Anteriormente 5.1.2</t>
        </r>
      </text>
    </comment>
    <comment ref="A13" authorId="1" shapeId="0">
      <text>
        <r>
          <rPr>
            <sz val="11"/>
            <color theme="1"/>
            <rFont val="Arial"/>
            <family val="2"/>
          </rPr>
          <t>Se hace un ajuste en el nombre de la actividad 5.1.2(B)</t>
        </r>
      </text>
    </comment>
    <comment ref="A14" authorId="1" shapeId="0">
      <text>
        <r>
          <rPr>
            <sz val="11"/>
            <color theme="1"/>
            <rFont val="Arial"/>
            <family val="2"/>
          </rPr>
          <t>Anteriormente 5.1.3</t>
        </r>
      </text>
    </comment>
    <comment ref="A15" authorId="1" shapeId="0">
      <text>
        <r>
          <rPr>
            <sz val="11"/>
            <color theme="1"/>
            <rFont val="Arial"/>
            <family val="2"/>
          </rPr>
          <t>Anteriormente 5.1.4</t>
        </r>
      </text>
    </comment>
    <comment ref="A16" authorId="1" shapeId="0">
      <text>
        <r>
          <rPr>
            <sz val="11"/>
            <color theme="1"/>
            <rFont val="Arial"/>
            <family val="2"/>
          </rPr>
          <t>Se hace división de la actividad 5.1.5 independizando las acciones</t>
        </r>
      </text>
    </comment>
    <comment ref="A17" authorId="1" shapeId="0">
      <text>
        <r>
          <rPr>
            <sz val="11"/>
            <color theme="1"/>
            <rFont val="Arial"/>
            <family val="2"/>
          </rPr>
          <t xml:space="preserve">Se hace división de la actividad 5.1.5 independizando las acciones </t>
        </r>
      </text>
    </comment>
    <comment ref="A18" authorId="1" shapeId="0">
      <text>
        <r>
          <rPr>
            <sz val="11"/>
            <color theme="1"/>
            <rFont val="Arial"/>
            <family val="2"/>
          </rPr>
          <t xml:space="preserve">Modificación Acuerdo 006 de 2021. Anteriormente Proyecto 4.1. </t>
        </r>
      </text>
    </comment>
    <comment ref="A19" authorId="1" shapeId="0">
      <text>
        <r>
          <rPr>
            <sz val="11"/>
            <color theme="1"/>
            <rFont val="Arial"/>
            <family val="2"/>
          </rPr>
          <t>Anteriormente 4.1.1</t>
        </r>
      </text>
    </comment>
    <comment ref="Y19" authorId="1" shapeId="0">
      <text>
        <r>
          <rPr>
            <sz val="11"/>
            <color theme="1"/>
            <rFont val="Arial"/>
            <family val="2"/>
          </rPr>
          <t>Acuerdo 006 de 2021. El presupuesto se reduce a $200 mill, revisar distribución</t>
        </r>
      </text>
    </comment>
    <comment ref="A20" authorId="1" shapeId="0">
      <text>
        <r>
          <rPr>
            <sz val="11"/>
            <color theme="1"/>
            <rFont val="Arial"/>
            <family val="2"/>
          </rPr>
          <t>Anteriormente 4.1.2</t>
        </r>
      </text>
    </comment>
    <comment ref="A21" authorId="1" shapeId="0">
      <text>
        <r>
          <rPr>
            <sz val="11"/>
            <color theme="1"/>
            <rFont val="Arial"/>
            <family val="2"/>
          </rPr>
          <t>Anteriormente 4.1.3</t>
        </r>
      </text>
    </comment>
    <comment ref="A22" authorId="1" shapeId="0">
      <text>
        <r>
          <rPr>
            <sz val="11"/>
            <color theme="1"/>
            <rFont val="Arial"/>
            <family val="2"/>
          </rPr>
          <t>Modificación Acuerdo 006 de 2021. Anteriormente Proyecto 4.2.</t>
        </r>
      </text>
    </comment>
    <comment ref="A23" authorId="1" shapeId="0">
      <text>
        <r>
          <rPr>
            <sz val="11"/>
            <color theme="1"/>
            <rFont val="Arial"/>
            <family val="2"/>
          </rPr>
          <t>Anteriormente 4.2.1</t>
        </r>
      </text>
    </comment>
    <comment ref="Y23" authorId="1" shapeId="0">
      <text>
        <r>
          <rPr>
            <sz val="11"/>
            <color theme="1"/>
            <rFont val="Arial"/>
            <family val="2"/>
          </rPr>
          <t>Acuerdo 006 de 2021. El presupuesto aumenta a $500 mill, revisar distribución</t>
        </r>
      </text>
    </comment>
    <comment ref="A24" authorId="1" shapeId="0">
      <text>
        <r>
          <rPr>
            <sz val="11"/>
            <color theme="1"/>
            <rFont val="Arial"/>
            <family val="2"/>
          </rPr>
          <t>Anteriormente 4.2.2</t>
        </r>
      </text>
    </comment>
    <comment ref="A25" authorId="1" shapeId="0">
      <text>
        <r>
          <rPr>
            <sz val="11"/>
            <color theme="1"/>
            <rFont val="Arial"/>
            <family val="2"/>
          </rPr>
          <t>Anteriormente 4.2.3</t>
        </r>
      </text>
    </comment>
    <comment ref="A26" authorId="1" shapeId="0">
      <text>
        <r>
          <rPr>
            <sz val="11"/>
            <color theme="1"/>
            <rFont val="Arial"/>
            <family val="2"/>
          </rPr>
          <t>Anteriormente 4.2.4. Se cambia el nombre de la actividad</t>
        </r>
      </text>
    </comment>
    <comment ref="A27" authorId="1" shapeId="0">
      <text>
        <r>
          <rPr>
            <sz val="11"/>
            <color theme="1"/>
            <rFont val="Arial"/>
            <family val="2"/>
          </rPr>
          <t>Anteriormente 4.2.4 b</t>
        </r>
      </text>
    </comment>
    <comment ref="A28" authorId="1" shapeId="0">
      <text>
        <r>
          <rPr>
            <sz val="11"/>
            <color theme="1"/>
            <rFont val="Arial"/>
            <family val="2"/>
          </rPr>
          <t>Anteriormente 4.2.5</t>
        </r>
      </text>
    </comment>
    <comment ref="A29" authorId="1" shapeId="0">
      <text>
        <r>
          <rPr>
            <sz val="11"/>
            <color theme="1"/>
            <rFont val="Arial"/>
            <family val="2"/>
          </rPr>
          <t>Anteriormente 4.2.6</t>
        </r>
      </text>
    </comment>
    <comment ref="A30" authorId="1" shapeId="0">
      <text>
        <r>
          <rPr>
            <sz val="11"/>
            <color theme="1"/>
            <rFont val="Arial"/>
            <family val="2"/>
          </rPr>
          <t>Modificación Acuerdo 006 de 2021. Anteriormente Proyecto 4.3.</t>
        </r>
      </text>
    </comment>
    <comment ref="A31" authorId="1" shapeId="0">
      <text>
        <r>
          <rPr>
            <sz val="11"/>
            <color theme="1"/>
            <rFont val="Arial"/>
            <family val="2"/>
          </rPr>
          <t>Anteriormente 4.3.1</t>
        </r>
      </text>
    </comment>
    <comment ref="Y31" authorId="1" shapeId="0">
      <text>
        <r>
          <rPr>
            <sz val="11"/>
            <color theme="1"/>
            <rFont val="Arial"/>
            <family val="2"/>
          </rPr>
          <t>Acuerdo 006 de 2021. El presupuesto se reduce a $200 mill, revisar distribución</t>
        </r>
      </text>
    </comment>
    <comment ref="A32" authorId="1" shapeId="0">
      <text>
        <r>
          <rPr>
            <sz val="11"/>
            <color theme="1"/>
            <rFont val="Arial"/>
            <family val="2"/>
          </rPr>
          <t>Anteriormente 4.3.2</t>
        </r>
      </text>
    </comment>
    <comment ref="A33" authorId="1" shapeId="0">
      <text>
        <r>
          <rPr>
            <sz val="11"/>
            <color theme="1"/>
            <rFont val="Arial"/>
            <family val="2"/>
          </rPr>
          <t>Anteriormente 4.3.3</t>
        </r>
      </text>
    </comment>
    <comment ref="A34" authorId="1" shapeId="0">
      <text>
        <r>
          <rPr>
            <sz val="11"/>
            <color theme="1"/>
            <rFont val="Arial"/>
            <family val="2"/>
          </rPr>
          <t>Anteriormente 4.3.4</t>
        </r>
      </text>
    </comment>
    <comment ref="A35" authorId="1" shapeId="0">
      <text>
        <r>
          <rPr>
            <sz val="11"/>
            <color theme="1"/>
            <rFont val="Arial"/>
            <family val="2"/>
          </rPr>
          <t>Anteriormente 4.3.5</t>
        </r>
      </text>
    </comment>
    <comment ref="A36" authorId="1" shapeId="0">
      <text>
        <r>
          <rPr>
            <sz val="11"/>
            <color theme="1"/>
            <rFont val="Arial"/>
            <family val="2"/>
          </rPr>
          <t>Modificación Acuerdo 006 de 2021. Anteriormente Proyecto 4.4.</t>
        </r>
      </text>
    </comment>
    <comment ref="A37" authorId="1" shapeId="0">
      <text>
        <r>
          <rPr>
            <sz val="11"/>
            <color theme="1"/>
            <rFont val="Arial"/>
            <family val="2"/>
          </rPr>
          <t>Anteriormente 4.4.1</t>
        </r>
      </text>
    </comment>
    <comment ref="Y37" authorId="1" shapeId="0">
      <text>
        <r>
          <rPr>
            <sz val="11"/>
            <color theme="1"/>
            <rFont val="Arial"/>
            <family val="2"/>
          </rPr>
          <t>Acuerdo 006 de 2021. El presupuesto aumenta a $800 mill, revisar distribución</t>
        </r>
      </text>
    </comment>
    <comment ref="A38" authorId="1" shapeId="0">
      <text>
        <r>
          <rPr>
            <sz val="11"/>
            <color theme="1"/>
            <rFont val="Arial"/>
            <family val="2"/>
          </rPr>
          <t>Anteriormente 4.4.3</t>
        </r>
      </text>
    </comment>
    <comment ref="A39" authorId="1" shapeId="0">
      <text>
        <r>
          <rPr>
            <sz val="11"/>
            <color theme="1"/>
            <rFont val="Arial"/>
            <family val="2"/>
          </rPr>
          <t>Anteriormente 4.4.2</t>
        </r>
      </text>
    </comment>
    <comment ref="A40" authorId="1" shapeId="0">
      <text>
        <r>
          <rPr>
            <sz val="11"/>
            <color theme="1"/>
            <rFont val="Arial"/>
            <family val="2"/>
          </rPr>
          <t>Anteriormente 4.4.5</t>
        </r>
      </text>
    </comment>
    <comment ref="A41" authorId="1" shapeId="0">
      <text>
        <r>
          <rPr>
            <sz val="11"/>
            <color theme="1"/>
            <rFont val="Arial"/>
            <family val="2"/>
          </rPr>
          <t>Anteriormente 4.4.4</t>
        </r>
      </text>
    </comment>
    <comment ref="A42" authorId="1" shapeId="0">
      <text>
        <r>
          <rPr>
            <sz val="11"/>
            <color theme="1"/>
            <rFont val="Arial"/>
            <family val="2"/>
          </rPr>
          <t>Modificación Acuerdo 006 de 2021. Anteriormente Proyecto 4.5.</t>
        </r>
      </text>
    </comment>
    <comment ref="A43" authorId="1" shapeId="0">
      <text>
        <r>
          <rPr>
            <sz val="11"/>
            <color theme="1"/>
            <rFont val="Arial"/>
            <family val="2"/>
          </rPr>
          <t>Anteriormente 4.5.1</t>
        </r>
      </text>
    </comment>
    <comment ref="Y43" authorId="1" shapeId="0">
      <text>
        <r>
          <rPr>
            <sz val="11"/>
            <color theme="1"/>
            <rFont val="Arial"/>
            <family val="2"/>
          </rPr>
          <t>Acuerdo 006 de 2021. El presupuesto se reduce a $2500 mill, revisar distribución</t>
        </r>
      </text>
    </comment>
    <comment ref="A44" authorId="1" shapeId="0">
      <text>
        <r>
          <rPr>
            <sz val="11"/>
            <color theme="1"/>
            <rFont val="Arial"/>
            <family val="2"/>
          </rPr>
          <t>Anteriormente 4.5.3</t>
        </r>
      </text>
    </comment>
    <comment ref="A45" authorId="1" shapeId="0">
      <text>
        <r>
          <rPr>
            <sz val="11"/>
            <color theme="1"/>
            <rFont val="Arial"/>
            <family val="2"/>
          </rPr>
          <t>Anteriormente 4.5.4. Se ajusta nombre de la actividad</t>
        </r>
      </text>
    </comment>
    <comment ref="A46" authorId="1" shapeId="0">
      <text>
        <r>
          <rPr>
            <sz val="11"/>
            <color theme="1"/>
            <rFont val="Arial"/>
            <family val="2"/>
          </rPr>
          <t>Anteriormente 4.5.2</t>
        </r>
      </text>
    </comment>
    <comment ref="A47" authorId="1" shapeId="0">
      <text>
        <r>
          <rPr>
            <sz val="11"/>
            <color theme="1"/>
            <rFont val="Arial"/>
            <family val="2"/>
          </rPr>
          <t>Anteriormente 4.5.4</t>
        </r>
      </text>
    </comment>
    <comment ref="A48" authorId="1" shapeId="0">
      <text>
        <r>
          <rPr>
            <sz val="11"/>
            <color theme="1"/>
            <rFont val="Arial"/>
            <family val="2"/>
          </rPr>
          <t>Anteriormente 4.5.5. Se ajusta nombre de la actividad</t>
        </r>
      </text>
    </comment>
    <comment ref="A49" authorId="1" shapeId="0">
      <text>
        <r>
          <rPr>
            <sz val="11"/>
            <color theme="1"/>
            <rFont val="Arial"/>
            <family val="2"/>
          </rPr>
          <t>Anteriormente 4.5.7</t>
        </r>
      </text>
    </comment>
    <comment ref="A50" authorId="1" shapeId="0">
      <text>
        <r>
          <rPr>
            <sz val="11"/>
            <color theme="1"/>
            <rFont val="Arial"/>
            <family val="2"/>
          </rPr>
          <t>Anteriormente 4.5.5. Se ajusta nombre de la actividad</t>
        </r>
      </text>
    </comment>
    <comment ref="A51" authorId="1" shapeId="0">
      <text>
        <r>
          <rPr>
            <sz val="11"/>
            <color theme="1"/>
            <rFont val="Arial"/>
            <family val="2"/>
          </rPr>
          <t>Anteriormente 4.5.6</t>
        </r>
      </text>
    </comment>
    <comment ref="A52" authorId="0" shapeId="0">
      <text>
        <r>
          <rPr>
            <b/>
            <sz val="9"/>
            <color indexed="81"/>
            <rFont val="Tahoma"/>
            <family val="2"/>
          </rPr>
          <t>Usuario:</t>
        </r>
        <r>
          <rPr>
            <sz val="9"/>
            <color indexed="81"/>
            <rFont val="Tahoma"/>
            <family val="2"/>
          </rPr>
          <t xml:space="preserve">
Acuerdo 006 del 26 de julio 2021. Agrupa los proyecto 2.1 a 2.3 del programa 2. GESTIÓN INTEGRAL DEL RIESGO AMBIENTAL,  CLIMÁTICO, Y DEL RECURSO HÍDRICO con el 3206.
Adicionalmente, modifica la alineación con la LE del PGAR pasando de la Linea 3 a la 4</t>
        </r>
      </text>
    </comment>
    <comment ref="A53" authorId="1" shapeId="0">
      <text>
        <r>
          <rPr>
            <sz val="11"/>
            <color theme="1"/>
            <rFont val="Arial"/>
            <family val="2"/>
          </rPr>
          <t>Modificación Acuerdo 006 de 2021. Anteriormente Proyecto 2.1</t>
        </r>
      </text>
    </comment>
    <comment ref="A54" authorId="1" shapeId="0">
      <text>
        <r>
          <rPr>
            <sz val="11"/>
            <color theme="1"/>
            <rFont val="Arial"/>
            <family val="2"/>
          </rPr>
          <t>Anteriormente 2.1.1</t>
        </r>
      </text>
    </comment>
    <comment ref="Y54" authorId="1" shapeId="0">
      <text>
        <r>
          <rPr>
            <sz val="11"/>
            <color theme="1"/>
            <rFont val="Arial"/>
            <family val="2"/>
          </rPr>
          <t>Acuerdo 006 de 2021. El presupuesto se reduce a $400 mill, revisar distribución</t>
        </r>
      </text>
    </comment>
    <comment ref="A55" authorId="1" shapeId="0">
      <text>
        <r>
          <rPr>
            <sz val="11"/>
            <color theme="1"/>
            <rFont val="Arial"/>
            <family val="2"/>
          </rPr>
          <t>Anteriormente 2.1.2</t>
        </r>
      </text>
    </comment>
    <comment ref="A56" authorId="1" shapeId="0">
      <text>
        <r>
          <rPr>
            <sz val="11"/>
            <color theme="1"/>
            <rFont val="Arial"/>
            <family val="2"/>
          </rPr>
          <t>Anteriormente 2.1.3</t>
        </r>
      </text>
    </comment>
    <comment ref="A57" authorId="1" shapeId="0">
      <text>
        <r>
          <rPr>
            <sz val="11"/>
            <color theme="1"/>
            <rFont val="Arial"/>
            <family val="2"/>
          </rPr>
          <t>Modificación Acuerdo 006 de 2021. Anteriormente Proyecto 2.2</t>
        </r>
      </text>
    </comment>
    <comment ref="A58" authorId="1" shapeId="0">
      <text>
        <r>
          <rPr>
            <sz val="11"/>
            <color theme="1"/>
            <rFont val="Arial"/>
            <family val="2"/>
          </rPr>
          <t>Anteriormente 2.2.1</t>
        </r>
      </text>
    </comment>
    <comment ref="Y58" authorId="1" shapeId="0">
      <text>
        <r>
          <rPr>
            <sz val="11"/>
            <color theme="1"/>
            <rFont val="Arial"/>
            <family val="2"/>
          </rPr>
          <t>Acuerdo 006 de 2021. El presupuesto se reduce a $200 mill, revisar distribución</t>
        </r>
      </text>
    </comment>
    <comment ref="A59" authorId="1" shapeId="0">
      <text>
        <r>
          <rPr>
            <sz val="11"/>
            <color theme="1"/>
            <rFont val="Arial"/>
            <family val="2"/>
          </rPr>
          <t>Anteriormente 2.2.2</t>
        </r>
      </text>
    </comment>
    <comment ref="A60" authorId="1" shapeId="0">
      <text>
        <r>
          <rPr>
            <sz val="11"/>
            <color theme="1"/>
            <rFont val="Arial"/>
            <family val="2"/>
          </rPr>
          <t>Anteriormente 2.2.3</t>
        </r>
      </text>
    </comment>
    <comment ref="A61" authorId="1" shapeId="0">
      <text>
        <r>
          <rPr>
            <sz val="11"/>
            <color theme="1"/>
            <rFont val="Arial"/>
            <family val="2"/>
          </rPr>
          <t>Modificación Acuerdo 006 de 2021. Anteriormente Proyecto 2.3</t>
        </r>
      </text>
    </comment>
    <comment ref="A62" authorId="1" shapeId="0">
      <text>
        <r>
          <rPr>
            <sz val="11"/>
            <color theme="1"/>
            <rFont val="Arial"/>
            <family val="2"/>
          </rPr>
          <t>Anteriormente 2.3.1</t>
        </r>
      </text>
    </comment>
    <comment ref="Y62" authorId="1" shapeId="0">
      <text>
        <r>
          <rPr>
            <sz val="11"/>
            <color theme="1"/>
            <rFont val="Arial"/>
            <family val="2"/>
          </rPr>
          <t>Acuerdo 006 de 2021. El presupuesto se reduce a $1500 mill, revisar distribución</t>
        </r>
      </text>
    </comment>
    <comment ref="A63" authorId="1" shapeId="0">
      <text>
        <r>
          <rPr>
            <sz val="11"/>
            <color theme="1"/>
            <rFont val="Arial"/>
            <family val="2"/>
          </rPr>
          <t>Anteriormente 2.3.2</t>
        </r>
      </text>
    </comment>
    <comment ref="A64" authorId="1" shapeId="0">
      <text>
        <r>
          <rPr>
            <sz val="11"/>
            <color theme="1"/>
            <rFont val="Arial"/>
            <family val="2"/>
          </rPr>
          <t>Anteriormente 2.3.3</t>
        </r>
      </text>
    </comment>
    <comment ref="A65" authorId="1" shapeId="0">
      <text>
        <r>
          <rPr>
            <sz val="11"/>
            <color theme="1"/>
            <rFont val="Arial"/>
            <family val="2"/>
          </rPr>
          <t>Anteriormente 2.3.3</t>
        </r>
      </text>
    </comment>
    <comment ref="A67" authorId="1" shapeId="0">
      <text>
        <r>
          <rPr>
            <sz val="11"/>
            <color theme="1"/>
            <rFont val="Arial"/>
            <family val="2"/>
          </rPr>
          <t>Acuerdo 006 del 26 de julio 2021. agrupa Programa 1. RESTAURACIÓN ECOLÓGICA VERIFICABLE Y SUSTENTABLE y Programa 5. PROTECCION DE LA BIODIVERSIDAD PARA SOSTENIBILIDAD DE SERVICIOS ECOSISTÉMICOS Y SUSTENTABILIDAD DEL DESARROLLO en el programa 3202, conservanco a articulación con la L.E 5</t>
        </r>
      </text>
    </comment>
    <comment ref="A68" authorId="1" shapeId="0">
      <text>
        <r>
          <rPr>
            <sz val="11"/>
            <color theme="1"/>
            <rFont val="Arial"/>
            <family val="2"/>
          </rPr>
          <t>Modificación Acuerdo 006 de 2021. Anteriormente Proyecto 1.1</t>
        </r>
      </text>
    </comment>
    <comment ref="A69" authorId="1" shapeId="0">
      <text>
        <r>
          <rPr>
            <sz val="11"/>
            <color theme="1"/>
            <rFont val="Arial"/>
            <family val="2"/>
          </rPr>
          <t>Anteriormente 1.1.1</t>
        </r>
      </text>
    </comment>
    <comment ref="Y69" authorId="1" shapeId="0">
      <text>
        <r>
          <rPr>
            <sz val="11"/>
            <color theme="1"/>
            <rFont val="Arial"/>
            <family val="2"/>
          </rPr>
          <t>Acuerdo 006 de 2021. El presupuesto aumenta a $1961942882, revisar distribución</t>
        </r>
      </text>
    </comment>
    <comment ref="A70" authorId="1" shapeId="0">
      <text>
        <r>
          <rPr>
            <sz val="11"/>
            <color theme="1"/>
            <rFont val="Arial"/>
            <family val="2"/>
          </rPr>
          <t>Anteriormente 1.1.2. se amplia nombre de la actividad</t>
        </r>
      </text>
    </comment>
    <comment ref="A71" authorId="1" shapeId="0">
      <text>
        <r>
          <rPr>
            <sz val="11"/>
            <color theme="1"/>
            <rFont val="Arial"/>
            <family val="2"/>
          </rPr>
          <t>Anteriormente 1.1.3</t>
        </r>
      </text>
    </comment>
    <comment ref="A72" authorId="1" shapeId="0">
      <text>
        <r>
          <rPr>
            <sz val="11"/>
            <color theme="1"/>
            <rFont val="Arial"/>
            <family val="2"/>
          </rPr>
          <t>Anteriormente 1.1.4</t>
        </r>
      </text>
    </comment>
    <comment ref="A73" authorId="1" shapeId="0">
      <text>
        <r>
          <rPr>
            <sz val="11"/>
            <color theme="1"/>
            <rFont val="Arial"/>
            <family val="2"/>
          </rPr>
          <t>Modificación Acuerdo 006 de 2021. Anteriormente Proyecto 1.2</t>
        </r>
      </text>
    </comment>
    <comment ref="A74" authorId="1" shapeId="0">
      <text>
        <r>
          <rPr>
            <sz val="11"/>
            <color theme="1"/>
            <rFont val="Arial"/>
            <family val="2"/>
          </rPr>
          <t>Anteriormente 1.2.1</t>
        </r>
      </text>
    </comment>
    <comment ref="Y74" authorId="1" shapeId="0">
      <text>
        <r>
          <rPr>
            <sz val="11"/>
            <color theme="1"/>
            <rFont val="Arial"/>
            <family val="2"/>
          </rPr>
          <t>Acuerdo 006 de 2021. El presupuesto se reduce a $400 mill, revisar distribución</t>
        </r>
      </text>
    </comment>
    <comment ref="A75" authorId="1" shapeId="0">
      <text>
        <r>
          <rPr>
            <sz val="11"/>
            <color theme="1"/>
            <rFont val="Arial"/>
            <family val="2"/>
          </rPr>
          <t>Anteriormente 1.2.2</t>
        </r>
      </text>
    </comment>
    <comment ref="A76" authorId="1" shapeId="0">
      <text>
        <r>
          <rPr>
            <sz val="11"/>
            <color theme="1"/>
            <rFont val="Arial"/>
            <family val="2"/>
          </rPr>
          <t>Anteriormente 1.2.3</t>
        </r>
      </text>
    </comment>
    <comment ref="A77" authorId="1" shapeId="0">
      <text>
        <r>
          <rPr>
            <sz val="11"/>
            <color theme="1"/>
            <rFont val="Arial"/>
            <family val="2"/>
          </rPr>
          <t>Anteriormente 1.2.4</t>
        </r>
      </text>
    </comment>
    <comment ref="A78" authorId="1" shapeId="0">
      <text>
        <r>
          <rPr>
            <sz val="11"/>
            <color theme="1"/>
            <rFont val="Arial"/>
            <family val="2"/>
          </rPr>
          <t>Modificación Acuerdo 006 de 2021. Anteriormente Proyecto 5.2</t>
        </r>
      </text>
    </comment>
    <comment ref="A79" authorId="1" shapeId="0">
      <text>
        <r>
          <rPr>
            <sz val="11"/>
            <color theme="1"/>
            <rFont val="Arial"/>
            <family val="2"/>
          </rPr>
          <t>Anteriormente 5.2.1</t>
        </r>
      </text>
    </comment>
    <comment ref="A80" authorId="1" shapeId="0">
      <text>
        <r>
          <rPr>
            <sz val="11"/>
            <color theme="1"/>
            <rFont val="Arial"/>
            <family val="2"/>
          </rPr>
          <t>Anteriormente 5.2.3. se dividio la actividad para independizar las acciones que contemplaba.
Quedo con código duplicado</t>
        </r>
      </text>
    </comment>
    <comment ref="A81" authorId="1" shapeId="0">
      <text>
        <r>
          <rPr>
            <sz val="11"/>
            <color theme="1"/>
            <rFont val="Arial"/>
            <family val="2"/>
          </rPr>
          <t>Anteriormente 5.2.3. se dividio la actividad para independizar las acciones que contemplaba.
Quedo con Código duplicado</t>
        </r>
      </text>
    </comment>
    <comment ref="A82" authorId="1" shapeId="0">
      <text>
        <r>
          <rPr>
            <sz val="11"/>
            <color theme="1"/>
            <rFont val="Arial"/>
            <family val="2"/>
          </rPr>
          <t>Anteriormente 5.2.2.. se dividio la actividad para independizar las acciones que contemplaba</t>
        </r>
      </text>
    </comment>
    <comment ref="A83" authorId="1" shapeId="0">
      <text>
        <r>
          <rPr>
            <sz val="11"/>
            <color theme="1"/>
            <rFont val="Arial"/>
            <family val="2"/>
          </rPr>
          <t>Anteriormente 5.2.2</t>
        </r>
      </text>
    </comment>
    <comment ref="A84" authorId="1" shapeId="0">
      <text>
        <r>
          <rPr>
            <sz val="11"/>
            <color theme="1"/>
            <rFont val="Arial"/>
            <family val="2"/>
          </rPr>
          <t>Anteriormente 5.2.4. Quedo con código duplicado</t>
        </r>
      </text>
    </comment>
    <comment ref="A85" authorId="1" shapeId="0">
      <text>
        <r>
          <rPr>
            <sz val="11"/>
            <color theme="1"/>
            <rFont val="Arial"/>
            <family val="2"/>
          </rPr>
          <t>Anteriormente 5.2.5. Quedo con Código duplicado</t>
        </r>
      </text>
    </comment>
    <comment ref="A86" authorId="1" shapeId="0">
      <text>
        <r>
          <rPr>
            <sz val="11"/>
            <color theme="1"/>
            <rFont val="Arial"/>
            <family val="2"/>
          </rPr>
          <t>Anteriormente 5.2.6</t>
        </r>
      </text>
    </comment>
    <comment ref="A87" authorId="1" shapeId="0">
      <text>
        <r>
          <rPr>
            <sz val="11"/>
            <color theme="1"/>
            <rFont val="Arial"/>
            <family val="2"/>
          </rPr>
          <t>Modificación Acuerdo 006 de 2021. Anteriormente Proyecto 5.3</t>
        </r>
      </text>
    </comment>
    <comment ref="A88" authorId="1" shapeId="0">
      <text>
        <r>
          <rPr>
            <sz val="11"/>
            <color theme="1"/>
            <rFont val="Arial"/>
            <family val="2"/>
          </rPr>
          <t>Anteriormente 5.3.1</t>
        </r>
      </text>
    </comment>
    <comment ref="A89" authorId="1" shapeId="0">
      <text>
        <r>
          <rPr>
            <sz val="11"/>
            <color theme="1"/>
            <rFont val="Arial"/>
            <family val="2"/>
          </rPr>
          <t>Anteriormente 5.3.2</t>
        </r>
      </text>
    </comment>
    <comment ref="A90" authorId="1" shapeId="0">
      <text>
        <r>
          <rPr>
            <sz val="11"/>
            <color theme="1"/>
            <rFont val="Arial"/>
            <family val="2"/>
          </rPr>
          <t>Anteriormente 5.3.3</t>
        </r>
      </text>
    </comment>
    <comment ref="A91" authorId="1" shapeId="0">
      <text>
        <r>
          <rPr>
            <sz val="11"/>
            <color theme="1"/>
            <rFont val="Arial"/>
            <family val="2"/>
          </rPr>
          <t>Anteriormente 5.3.4</t>
        </r>
      </text>
    </comment>
    <comment ref="A92" authorId="1" shapeId="0">
      <text>
        <r>
          <rPr>
            <sz val="11"/>
            <color theme="1"/>
            <rFont val="Arial"/>
            <family val="2"/>
          </rPr>
          <t>Modificación Acuerdo 006 de 2021. Anteriormente Proyecto 5.4</t>
        </r>
      </text>
    </comment>
    <comment ref="A93" authorId="1" shapeId="0">
      <text>
        <r>
          <rPr>
            <sz val="11"/>
            <color theme="1"/>
            <rFont val="Arial"/>
            <family val="2"/>
          </rPr>
          <t>Anteriormente 5.4.1(A)</t>
        </r>
      </text>
    </comment>
    <comment ref="Y93" authorId="1" shapeId="0">
      <text>
        <r>
          <rPr>
            <sz val="11"/>
            <color theme="1"/>
            <rFont val="Arial"/>
            <family val="2"/>
          </rPr>
          <t>Acuerdo 006 de 2021. El presupuesto se reduce a $600 mill, revisar distribución</t>
        </r>
      </text>
    </comment>
    <comment ref="A94" authorId="1" shapeId="0">
      <text>
        <r>
          <rPr>
            <sz val="11"/>
            <color theme="1"/>
            <rFont val="Arial"/>
            <family val="2"/>
          </rPr>
          <t>Anteriormente 5.4.2 (B)</t>
        </r>
      </text>
    </comment>
    <comment ref="A95" authorId="1" shapeId="0">
      <text>
        <r>
          <rPr>
            <sz val="11"/>
            <color theme="1"/>
            <rFont val="Arial"/>
            <family val="2"/>
          </rPr>
          <t>Anteriormente 5.4.3. Se asigno codificación diferencial</t>
        </r>
      </text>
    </comment>
    <comment ref="A96" authorId="1" shapeId="0">
      <text>
        <r>
          <rPr>
            <sz val="11"/>
            <color theme="1"/>
            <rFont val="Arial"/>
            <family val="2"/>
          </rPr>
          <t>Anteriormente 5.4.3. Anteriormente 5.4.3. Se asigno codificación diferencial</t>
        </r>
      </text>
    </comment>
    <comment ref="A97" authorId="1" shapeId="0">
      <text>
        <r>
          <rPr>
            <sz val="11"/>
            <color theme="1"/>
            <rFont val="Arial"/>
            <family val="2"/>
          </rPr>
          <t>Anteriormente 5.4.2. se asigno codificación diferencial</t>
        </r>
      </text>
    </comment>
    <comment ref="A98" authorId="1" shapeId="0">
      <text>
        <r>
          <rPr>
            <sz val="11"/>
            <color theme="1"/>
            <rFont val="Arial"/>
            <family val="2"/>
          </rPr>
          <t>Anteriormente 5.4.2. se asigno codificación diferencial</t>
        </r>
      </text>
    </comment>
    <comment ref="A99" authorId="1" shapeId="0">
      <text>
        <r>
          <rPr>
            <sz val="11"/>
            <color theme="1"/>
            <rFont val="Arial"/>
            <family val="2"/>
          </rPr>
          <t>Anteriormente 5.4.2. se cambio nombre</t>
        </r>
      </text>
    </comment>
    <comment ref="A100" authorId="1" shapeId="0">
      <text>
        <r>
          <rPr>
            <sz val="11"/>
            <color theme="1"/>
            <rFont val="Arial"/>
            <family val="2"/>
          </rPr>
          <t>Anteriormente 5.4.4</t>
        </r>
      </text>
    </comment>
    <comment ref="A101" authorId="1" shapeId="0">
      <text>
        <r>
          <rPr>
            <sz val="11"/>
            <color theme="1"/>
            <rFont val="Arial"/>
            <family val="2"/>
          </rPr>
          <t>Anteriormente 5.4.5</t>
        </r>
      </text>
    </comment>
    <comment ref="A102" authorId="1" shapeId="0">
      <text>
        <r>
          <rPr>
            <sz val="11"/>
            <color theme="1"/>
            <rFont val="Arial"/>
            <family val="2"/>
          </rPr>
          <t>Anteriormente 5.4.6</t>
        </r>
      </text>
    </comment>
    <comment ref="A103" authorId="1" shapeId="0">
      <text>
        <r>
          <rPr>
            <sz val="11"/>
            <color theme="1"/>
            <rFont val="Arial"/>
            <family val="2"/>
          </rPr>
          <t>Modificación Acuerdo 006 de 2021. Anteriormente Proyecto 5.5</t>
        </r>
      </text>
    </comment>
    <comment ref="A104" authorId="1" shapeId="0">
      <text>
        <r>
          <rPr>
            <sz val="11"/>
            <color theme="1"/>
            <rFont val="Arial"/>
            <family val="2"/>
          </rPr>
          <t>Anteriormente 5.5.1</t>
        </r>
      </text>
    </comment>
    <comment ref="Y104" authorId="1" shapeId="0">
      <text>
        <r>
          <rPr>
            <sz val="11"/>
            <color theme="1"/>
            <rFont val="Arial"/>
            <family val="2"/>
          </rPr>
          <t>Acuerdo 006 de 2021. El presupuesto se reduce a $1460 mill, revisar distribución</t>
        </r>
      </text>
    </comment>
    <comment ref="A105" authorId="1" shapeId="0">
      <text>
        <r>
          <rPr>
            <sz val="11"/>
            <color theme="1"/>
            <rFont val="Arial"/>
            <family val="2"/>
          </rPr>
          <t>Anteriormente 5.5.2</t>
        </r>
      </text>
    </comment>
    <comment ref="A106" authorId="1" shapeId="0">
      <text>
        <r>
          <rPr>
            <sz val="11"/>
            <color theme="1"/>
            <rFont val="Arial"/>
            <family val="2"/>
          </rPr>
          <t>Anteriormente 5.5.3</t>
        </r>
      </text>
    </comment>
    <comment ref="A108" authorId="1" shapeId="0">
      <text>
        <r>
          <rPr>
            <sz val="11"/>
            <color theme="1"/>
            <rFont val="Arial"/>
            <family val="2"/>
          </rPr>
          <t>Modificación Acuerdo 006 de 2021. Anteriormente Proyecto 2.4</t>
        </r>
      </text>
    </comment>
    <comment ref="A109" authorId="1" shapeId="0">
      <text>
        <r>
          <rPr>
            <sz val="11"/>
            <color theme="1"/>
            <rFont val="Arial"/>
            <family val="2"/>
          </rPr>
          <t>Anteriormente 2.4.1(A). Se modifico nombre</t>
        </r>
      </text>
    </comment>
    <comment ref="Y109" authorId="1" shapeId="0">
      <text>
        <r>
          <rPr>
            <sz val="11"/>
            <color theme="1"/>
            <rFont val="Arial"/>
            <family val="2"/>
          </rPr>
          <t>Acuerdo 006 de 2021. El presupuesto se reduce a $4650 mill, revisar distribución</t>
        </r>
      </text>
    </comment>
    <comment ref="A110" authorId="1" shapeId="0">
      <text>
        <r>
          <rPr>
            <sz val="11"/>
            <color theme="1"/>
            <rFont val="Arial"/>
            <family val="2"/>
          </rPr>
          <t>Anteriormente 2.4.1(B). Se modifico nombre</t>
        </r>
      </text>
    </comment>
    <comment ref="A111" authorId="1" shapeId="0">
      <text>
        <r>
          <rPr>
            <sz val="11"/>
            <color theme="1"/>
            <rFont val="Arial"/>
            <family val="2"/>
          </rPr>
          <t>Anteriormente 2.4.1(C). Se modifico nombre</t>
        </r>
      </text>
    </comment>
    <comment ref="A112" authorId="1" shapeId="0">
      <text>
        <r>
          <rPr>
            <sz val="11"/>
            <color theme="1"/>
            <rFont val="Arial"/>
            <family val="2"/>
          </rPr>
          <t>Anteriormente 2.4.1(D). Se modifico nombre</t>
        </r>
      </text>
    </comment>
    <comment ref="A113" authorId="1" shapeId="0">
      <text>
        <r>
          <rPr>
            <sz val="11"/>
            <color theme="1"/>
            <rFont val="Arial"/>
            <family val="2"/>
          </rPr>
          <t>Anteriormente 2.4.1(E). Se modifico nombre</t>
        </r>
      </text>
    </comment>
    <comment ref="A114" authorId="1" shapeId="0">
      <text>
        <r>
          <rPr>
            <sz val="11"/>
            <color theme="1"/>
            <rFont val="Arial"/>
            <family val="2"/>
          </rPr>
          <t>Anteriormente 2.4.1(F). Se modifico nombre</t>
        </r>
      </text>
    </comment>
    <comment ref="A115" authorId="1" shapeId="0">
      <text>
        <r>
          <rPr>
            <sz val="11"/>
            <color theme="1"/>
            <rFont val="Arial"/>
            <family val="2"/>
          </rPr>
          <t>Anteriormente 2.4.1(G). Se modifico nombre</t>
        </r>
      </text>
    </comment>
    <comment ref="A116" authorId="1" shapeId="0">
      <text>
        <r>
          <rPr>
            <sz val="11"/>
            <color theme="1"/>
            <rFont val="Arial"/>
            <family val="2"/>
          </rPr>
          <t>Anteriormente 2.4.2(A). Se divide actividad ajustando nombre para independizar acciones</t>
        </r>
      </text>
    </comment>
    <comment ref="A117" authorId="1" shapeId="0">
      <text>
        <r>
          <rPr>
            <sz val="11"/>
            <color theme="1"/>
            <rFont val="Arial"/>
            <family val="2"/>
          </rPr>
          <t>Anteriormente 2.4.2(B). Se divide actividad ajustando nombre para independizar acciones</t>
        </r>
      </text>
    </comment>
    <comment ref="A118" authorId="1" shapeId="0">
      <text>
        <r>
          <rPr>
            <sz val="11"/>
            <color theme="1"/>
            <rFont val="Arial"/>
            <family val="2"/>
          </rPr>
          <t>Anteriormente 2.4.3(C). Se divide actividad ajustando nombre para independizar acciones</t>
        </r>
      </text>
    </comment>
    <comment ref="A119" authorId="1" shapeId="0">
      <text>
        <r>
          <rPr>
            <sz val="11"/>
            <color theme="1"/>
            <rFont val="Arial"/>
            <family val="2"/>
          </rPr>
          <t>Anteriormente 2.4.3(A). Se divide actividad ajustando nombre para independizar acciones</t>
        </r>
      </text>
    </comment>
    <comment ref="A120" authorId="1" shapeId="0">
      <text>
        <r>
          <rPr>
            <sz val="11"/>
            <color theme="1"/>
            <rFont val="Arial"/>
            <family val="2"/>
          </rPr>
          <t>Anteriormente 2.4.3(B). Se divide actividad ajustando nombre para independizar acciones</t>
        </r>
      </text>
    </comment>
    <comment ref="A121" authorId="1" shapeId="0">
      <text>
        <r>
          <rPr>
            <sz val="11"/>
            <color theme="1"/>
            <rFont val="Arial"/>
            <family val="2"/>
          </rPr>
          <t>Anteriormente 2.4.4</t>
        </r>
      </text>
    </comment>
    <comment ref="A122" authorId="1" shapeId="0">
      <text>
        <r>
          <rPr>
            <sz val="11"/>
            <color theme="1"/>
            <rFont val="Arial"/>
            <family val="2"/>
          </rPr>
          <t>Anteriormente 2.4.5</t>
        </r>
      </text>
    </comment>
    <comment ref="A123" authorId="1" shapeId="0">
      <text>
        <r>
          <rPr>
            <sz val="11"/>
            <color theme="1"/>
            <rFont val="Arial"/>
            <family val="2"/>
          </rPr>
          <t>Anteriormente 2.4.6</t>
        </r>
      </text>
    </comment>
    <comment ref="A126" authorId="1" shapeId="0">
      <text>
        <r>
          <rPr>
            <sz val="11"/>
            <color theme="1"/>
            <rFont val="Arial"/>
            <family val="2"/>
          </rPr>
          <t>Modificación Acuerdo 006 de 2021. Anteriormente Proyecto 3.1</t>
        </r>
      </text>
    </comment>
    <comment ref="A127" authorId="1" shapeId="0">
      <text>
        <r>
          <rPr>
            <sz val="11"/>
            <color theme="1"/>
            <rFont val="Arial"/>
            <family val="2"/>
          </rPr>
          <t>Anteriormente 3.1.1</t>
        </r>
      </text>
    </comment>
    <comment ref="A128" authorId="1" shapeId="0">
      <text>
        <r>
          <rPr>
            <sz val="11"/>
            <color theme="1"/>
            <rFont val="Arial"/>
            <family val="2"/>
          </rPr>
          <t>Anteriormente 3.1.2</t>
        </r>
      </text>
    </comment>
    <comment ref="A129" authorId="1" shapeId="0">
      <text>
        <r>
          <rPr>
            <sz val="11"/>
            <color theme="1"/>
            <rFont val="Arial"/>
            <family val="2"/>
          </rPr>
          <t>Anteriormente 3.1.3</t>
        </r>
      </text>
    </comment>
    <comment ref="A130" authorId="1" shapeId="0">
      <text>
        <r>
          <rPr>
            <sz val="11"/>
            <color theme="1"/>
            <rFont val="Arial"/>
            <family val="2"/>
          </rPr>
          <t>Anteriormente 3.1.4</t>
        </r>
      </text>
    </comment>
    <comment ref="A131" authorId="1" shapeId="0">
      <text>
        <r>
          <rPr>
            <sz val="11"/>
            <color theme="1"/>
            <rFont val="Arial"/>
            <family val="2"/>
          </rPr>
          <t>Modificación Acuerdo 006 de 2021. Anteriormente Proyecto 3.2</t>
        </r>
      </text>
    </comment>
    <comment ref="A132" authorId="1" shapeId="0">
      <text>
        <r>
          <rPr>
            <sz val="11"/>
            <color theme="1"/>
            <rFont val="Arial"/>
            <family val="2"/>
          </rPr>
          <t>Anteriormente 3.2.1</t>
        </r>
      </text>
    </comment>
    <comment ref="A133" authorId="1" shapeId="0">
      <text>
        <r>
          <rPr>
            <sz val="11"/>
            <color theme="1"/>
            <rFont val="Arial"/>
            <family val="2"/>
          </rPr>
          <t>Anteriormente 3.2.3</t>
        </r>
      </text>
    </comment>
    <comment ref="A134" authorId="1" shapeId="0">
      <text>
        <r>
          <rPr>
            <sz val="11"/>
            <color theme="1"/>
            <rFont val="Arial"/>
            <family val="2"/>
          </rPr>
          <t>Anteriormente 3.2.2</t>
        </r>
      </text>
    </comment>
    <comment ref="A135" authorId="1" shapeId="0">
      <text>
        <r>
          <rPr>
            <sz val="11"/>
            <color theme="1"/>
            <rFont val="Arial"/>
            <family val="2"/>
          </rPr>
          <t>Anteriormente 3.2.4</t>
        </r>
      </text>
    </comment>
    <comment ref="A136" authorId="1" shapeId="0">
      <text>
        <r>
          <rPr>
            <sz val="11"/>
            <color theme="1"/>
            <rFont val="Arial"/>
            <family val="2"/>
          </rPr>
          <t>Modificación Acuerdo 006 de 2021. Anteriormente Proyecto 3.3</t>
        </r>
      </text>
    </comment>
    <comment ref="A137" authorId="1" shapeId="0">
      <text>
        <r>
          <rPr>
            <sz val="11"/>
            <color theme="1"/>
            <rFont val="Arial"/>
            <family val="2"/>
          </rPr>
          <t>Anteriormente 3.3.1</t>
        </r>
      </text>
    </comment>
    <comment ref="A138" authorId="1" shapeId="0">
      <text>
        <r>
          <rPr>
            <sz val="11"/>
            <color theme="1"/>
            <rFont val="Arial"/>
            <family val="2"/>
          </rPr>
          <t>Anteriormente 3.3.2</t>
        </r>
      </text>
    </comment>
    <comment ref="A141" authorId="1" shapeId="0">
      <text>
        <r>
          <rPr>
            <sz val="11"/>
            <color theme="1"/>
            <rFont val="Arial"/>
            <family val="2"/>
          </rPr>
          <t>Modificación Acuerdo 006 de 2021. Anteriormente Proyecto 6.1</t>
        </r>
      </text>
    </comment>
    <comment ref="A142" authorId="1" shapeId="0">
      <text>
        <r>
          <rPr>
            <sz val="11"/>
            <color theme="1"/>
            <rFont val="Arial"/>
            <family val="2"/>
          </rPr>
          <t>Anteriormente 6.1.1</t>
        </r>
      </text>
    </comment>
    <comment ref="A143" authorId="1" shapeId="0">
      <text>
        <r>
          <rPr>
            <sz val="11"/>
            <color theme="1"/>
            <rFont val="Arial"/>
            <family val="2"/>
          </rPr>
          <t>Anteriormente 6.1.2</t>
        </r>
      </text>
    </comment>
    <comment ref="A144" authorId="1" shapeId="0">
      <text>
        <r>
          <rPr>
            <sz val="11"/>
            <color theme="1"/>
            <rFont val="Arial"/>
            <family val="2"/>
          </rPr>
          <t>Anteriormente 6.1.3</t>
        </r>
      </text>
    </comment>
    <comment ref="A145" authorId="1" shapeId="0">
      <text>
        <r>
          <rPr>
            <sz val="11"/>
            <color theme="1"/>
            <rFont val="Arial"/>
            <family val="2"/>
          </rPr>
          <t>Anteriormente 6.1.5</t>
        </r>
      </text>
    </comment>
    <comment ref="A146" authorId="1" shapeId="0">
      <text>
        <r>
          <rPr>
            <sz val="11"/>
            <color theme="1"/>
            <rFont val="Arial"/>
            <family val="2"/>
          </rPr>
          <t>Anteriormente 6.1.4</t>
        </r>
      </text>
    </comment>
    <comment ref="A147" authorId="1" shapeId="0">
      <text>
        <r>
          <rPr>
            <sz val="11"/>
            <color theme="1"/>
            <rFont val="Arial"/>
            <family val="2"/>
          </rPr>
          <t xml:space="preserve">Modificación Acuerdo 006 de 2021. Anteriormente Proyecto 6.2
</t>
        </r>
      </text>
    </comment>
    <comment ref="A148" authorId="1" shapeId="0">
      <text>
        <r>
          <rPr>
            <sz val="11"/>
            <color theme="1"/>
            <rFont val="Arial"/>
            <family val="2"/>
          </rPr>
          <t>Anteriormente 6.2.1. Se ajusta nombre de la actividad</t>
        </r>
      </text>
    </comment>
    <comment ref="A149" authorId="1" shapeId="0">
      <text>
        <r>
          <rPr>
            <sz val="11"/>
            <color theme="1"/>
            <rFont val="Arial"/>
            <family val="2"/>
          </rPr>
          <t>Anteriormente 6.2.1. Se ajusta nombre de la actividad dejandolo sólo asociado a CIDEAS</t>
        </r>
      </text>
    </comment>
    <comment ref="A150" authorId="1" shapeId="0">
      <text>
        <r>
          <rPr>
            <sz val="11"/>
            <color theme="1"/>
            <rFont val="Arial"/>
            <family val="2"/>
          </rPr>
          <t>Anteriormente 6.2.1. Se ajusta nombre de la actividad</t>
        </r>
      </text>
    </comment>
    <comment ref="A151" authorId="1" shapeId="0">
      <text>
        <r>
          <rPr>
            <sz val="11"/>
            <color theme="1"/>
            <rFont val="Arial"/>
            <family val="2"/>
          </rPr>
          <t>Anteriormente 6.2.2</t>
        </r>
      </text>
    </comment>
    <comment ref="A152" authorId="1" shapeId="0">
      <text>
        <r>
          <rPr>
            <sz val="11"/>
            <color theme="1"/>
            <rFont val="Arial"/>
            <family val="2"/>
          </rPr>
          <t>Anteriormente 6.2.1. Se ajusta nombre de la actividad dejandolo sólo asociado a PRAES</t>
        </r>
      </text>
    </comment>
    <comment ref="A153" authorId="1" shapeId="0">
      <text>
        <r>
          <rPr>
            <sz val="11"/>
            <color theme="1"/>
            <rFont val="Arial"/>
            <family val="2"/>
          </rPr>
          <t>Anteriormente 6.2.3</t>
        </r>
      </text>
    </comment>
    <comment ref="A154" authorId="1" shapeId="0">
      <text>
        <r>
          <rPr>
            <sz val="11"/>
            <color theme="1"/>
            <rFont val="Arial"/>
            <family val="2"/>
          </rPr>
          <t>Modificación Acuerdo 006 de 2021. Anteriormente Proyecto 6.3</t>
        </r>
      </text>
    </comment>
    <comment ref="A155" authorId="1" shapeId="0">
      <text>
        <r>
          <rPr>
            <sz val="11"/>
            <color theme="1"/>
            <rFont val="Arial"/>
            <family val="2"/>
          </rPr>
          <t>Anteriormente 6.3.1</t>
        </r>
      </text>
    </comment>
    <comment ref="B155" authorId="1" shapeId="0">
      <text>
        <r>
          <rPr>
            <sz val="11"/>
            <color theme="1"/>
            <rFont val="Arial"/>
            <family val="2"/>
          </rPr>
          <t>En PAI quedo como porcentaje, pero teniendo en cuenta las metas se evidencia que fue un error de digitación. Se corrige la unidad</t>
        </r>
      </text>
    </comment>
    <comment ref="A156" authorId="1" shapeId="0">
      <text>
        <r>
          <rPr>
            <sz val="11"/>
            <color theme="1"/>
            <rFont val="Arial"/>
            <family val="2"/>
          </rPr>
          <t>Anteriormente 6.3.2</t>
        </r>
      </text>
    </comment>
    <comment ref="A157" authorId="1" shapeId="0">
      <text>
        <r>
          <rPr>
            <sz val="11"/>
            <color theme="1"/>
            <rFont val="Arial"/>
            <family val="2"/>
          </rPr>
          <t>Anteriormente 6.3.3</t>
        </r>
      </text>
    </comment>
    <comment ref="A160" authorId="1" shapeId="0">
      <text>
        <r>
          <rPr>
            <sz val="11"/>
            <color theme="1"/>
            <rFont val="Arial"/>
            <family val="2"/>
          </rPr>
          <t>Modificación Acuerdo 006 de 2021. Anteriormente Proyecto 8.1</t>
        </r>
      </text>
    </comment>
    <comment ref="A161" authorId="1" shapeId="0">
      <text>
        <r>
          <rPr>
            <sz val="11"/>
            <color theme="1"/>
            <rFont val="Arial"/>
            <family val="2"/>
          </rPr>
          <t>Anteriormente 8.1.1. Se ajusta nombre de la actividad dividiendo acciones</t>
        </r>
      </text>
    </comment>
    <comment ref="Y161" authorId="1" shapeId="0">
      <text>
        <r>
          <rPr>
            <sz val="11"/>
            <color theme="1"/>
            <rFont val="Arial"/>
            <family val="2"/>
          </rPr>
          <t>Acuerdo 006 de 2021. El presupuesto se reduce a $540 mill, revisar distribución</t>
        </r>
      </text>
    </comment>
    <comment ref="A162" authorId="1" shapeId="0">
      <text>
        <r>
          <rPr>
            <sz val="11"/>
            <color theme="1"/>
            <rFont val="Arial"/>
            <family val="2"/>
          </rPr>
          <t>Anteriormente 8.1.1. Se ajusta nombre de la actividad dividiendo acciones</t>
        </r>
      </text>
    </comment>
    <comment ref="A163" authorId="1" shapeId="0">
      <text>
        <r>
          <rPr>
            <sz val="11"/>
            <color theme="1"/>
            <rFont val="Arial"/>
            <family val="2"/>
          </rPr>
          <t>Anteriormente 8.1.2</t>
        </r>
      </text>
    </comment>
    <comment ref="A164" authorId="1" shapeId="0">
      <text>
        <r>
          <rPr>
            <sz val="11"/>
            <color theme="1"/>
            <rFont val="Arial"/>
            <family val="2"/>
          </rPr>
          <t>Anteriormente 8.1.3</t>
        </r>
      </text>
    </comment>
    <comment ref="A165" authorId="1" shapeId="0">
      <text>
        <r>
          <rPr>
            <sz val="11"/>
            <color theme="1"/>
            <rFont val="Arial"/>
            <family val="2"/>
          </rPr>
          <t>Anteriormente 8.1.4</t>
        </r>
      </text>
    </comment>
    <comment ref="A166" authorId="1" shapeId="0">
      <text>
        <r>
          <rPr>
            <sz val="11"/>
            <color theme="1"/>
            <rFont val="Arial"/>
            <family val="2"/>
          </rPr>
          <t>Anteriormente 8.1.5. Se ajusto nombre dividiendo acciones</t>
        </r>
      </text>
    </comment>
    <comment ref="A167" authorId="1" shapeId="0">
      <text>
        <r>
          <rPr>
            <sz val="11"/>
            <color theme="1"/>
            <rFont val="Arial"/>
            <family val="2"/>
          </rPr>
          <t>Anteriormente 8.1.5. Se ajusto nombre dividiendo acciones aunque se repite codificación</t>
        </r>
      </text>
    </comment>
    <comment ref="A168" authorId="1" shapeId="0">
      <text>
        <r>
          <rPr>
            <sz val="11"/>
            <color theme="1"/>
            <rFont val="Arial"/>
            <family val="2"/>
          </rPr>
          <t>Anteriormente 8.1.6. Se ajusto nombre dividiendo acciones</t>
        </r>
      </text>
    </comment>
    <comment ref="A169" authorId="1" shapeId="0">
      <text>
        <r>
          <rPr>
            <sz val="11"/>
            <color theme="1"/>
            <rFont val="Arial"/>
            <family val="2"/>
          </rPr>
          <t>Anteriormente 8.1.6. Se ajusto nombre dividiendo acciones, aunque se repite codificación</t>
        </r>
      </text>
    </comment>
    <comment ref="A170" authorId="1" shapeId="0">
      <text>
        <r>
          <rPr>
            <sz val="11"/>
            <color theme="1"/>
            <rFont val="Arial"/>
            <family val="2"/>
          </rPr>
          <t>Anteriormente 8.1.6. Se ajusto nombre dividiendo acciones</t>
        </r>
      </text>
    </comment>
    <comment ref="A171" authorId="1" shapeId="0">
      <text>
        <r>
          <rPr>
            <sz val="11"/>
            <color theme="1"/>
            <rFont val="Arial"/>
            <family val="2"/>
          </rPr>
          <t>Anteriormente 8.1.6. Se ajusto nombre dividiendo acciones</t>
        </r>
      </text>
    </comment>
    <comment ref="A172" authorId="1" shapeId="0">
      <text>
        <r>
          <rPr>
            <sz val="11"/>
            <color theme="1"/>
            <rFont val="Arial"/>
            <family val="2"/>
          </rPr>
          <t>Anteriormente 8.1.7. Se cambio nombre</t>
        </r>
      </text>
    </comment>
    <comment ref="A173" authorId="1" shapeId="0">
      <text>
        <r>
          <rPr>
            <sz val="11"/>
            <color theme="1"/>
            <rFont val="Arial"/>
            <family val="2"/>
          </rPr>
          <t>Anteriormente 8.1.7</t>
        </r>
      </text>
    </comment>
    <comment ref="A174" authorId="1" shapeId="0">
      <text>
        <r>
          <rPr>
            <sz val="11"/>
            <color theme="1"/>
            <rFont val="Arial"/>
            <family val="2"/>
          </rPr>
          <t>Modificación Acuerdo 006 de 2021. Anteriormente Proyecto 8.2</t>
        </r>
      </text>
    </comment>
    <comment ref="A175" authorId="1" shapeId="0">
      <text>
        <r>
          <rPr>
            <sz val="11"/>
            <color theme="1"/>
            <rFont val="Arial"/>
            <family val="2"/>
          </rPr>
          <t>Anteriormente 8.2.1. Se ajusto nombre dividiendo las acciones.</t>
        </r>
      </text>
    </comment>
    <comment ref="Y175" authorId="1" shapeId="0">
      <text>
        <r>
          <rPr>
            <sz val="11"/>
            <color theme="1"/>
            <rFont val="Arial"/>
            <family val="2"/>
          </rPr>
          <t>Acuerdo 006 de 2021. El presupuesto se reduce a $500 mill, revisar distribución</t>
        </r>
      </text>
    </comment>
    <comment ref="A176" authorId="1" shapeId="0">
      <text>
        <r>
          <rPr>
            <sz val="11"/>
            <color theme="1"/>
            <rFont val="Arial"/>
            <family val="2"/>
          </rPr>
          <t>Anteriormente 8.2.1, se cambio nombre</t>
        </r>
      </text>
    </comment>
    <comment ref="A177" authorId="1" shapeId="0">
      <text>
        <r>
          <rPr>
            <sz val="11"/>
            <color theme="1"/>
            <rFont val="Arial"/>
            <family val="2"/>
          </rPr>
          <t>Anteriormente 8.2.3</t>
        </r>
      </text>
    </comment>
    <comment ref="A178" authorId="1" shapeId="0">
      <text>
        <r>
          <rPr>
            <sz val="11"/>
            <color theme="1"/>
            <rFont val="Arial"/>
            <family val="2"/>
          </rPr>
          <t>Anteriormente 8.2.5. Se ajusto nombre</t>
        </r>
      </text>
    </comment>
    <comment ref="A179" authorId="1" shapeId="0">
      <text>
        <r>
          <rPr>
            <sz val="11"/>
            <color theme="1"/>
            <rFont val="Arial"/>
            <family val="2"/>
          </rPr>
          <t>Anteriormente 8.2.5. se Cambio nombre</t>
        </r>
      </text>
    </comment>
    <comment ref="A180" authorId="1" shapeId="0">
      <text>
        <r>
          <rPr>
            <sz val="11"/>
            <color theme="1"/>
            <rFont val="Arial"/>
            <family val="2"/>
          </rPr>
          <t>Anteriormente 8.2.4</t>
        </r>
      </text>
    </comment>
    <comment ref="C180" authorId="1" shapeId="0">
      <text>
        <r>
          <rPr>
            <sz val="11"/>
            <color theme="1"/>
            <rFont val="Arial"/>
            <family val="2"/>
          </rPr>
          <t>Hubo error en la formulación de la matriz de informe 2020 a partir de aqui</t>
        </r>
      </text>
    </comment>
    <comment ref="A181" authorId="1" shapeId="0">
      <text>
        <r>
          <rPr>
            <sz val="11"/>
            <color theme="1"/>
            <rFont val="Arial"/>
            <family val="2"/>
          </rPr>
          <t>Anteriormente 8.2.5. Se cambio nombre de actividad</t>
        </r>
      </text>
    </comment>
    <comment ref="A182" authorId="1" shapeId="0">
      <text>
        <r>
          <rPr>
            <sz val="11"/>
            <color theme="1"/>
            <rFont val="Arial"/>
            <family val="2"/>
          </rPr>
          <t>Anteriormente 8.2.2. se modifico nombre</t>
        </r>
      </text>
    </comment>
    <comment ref="A183" authorId="1" shapeId="0">
      <text>
        <r>
          <rPr>
            <sz val="11"/>
            <color theme="1"/>
            <rFont val="Arial"/>
            <family val="2"/>
          </rPr>
          <t>Anteriormente 8.2.6</t>
        </r>
      </text>
    </comment>
    <comment ref="A184" authorId="1" shapeId="0">
      <text>
        <r>
          <rPr>
            <sz val="11"/>
            <color theme="1"/>
            <rFont val="Arial"/>
            <family val="2"/>
          </rPr>
          <t>Anteriormente 8.2.7</t>
        </r>
      </text>
    </comment>
    <comment ref="A185" authorId="1" shapeId="0">
      <text>
        <r>
          <rPr>
            <sz val="11"/>
            <color theme="1"/>
            <rFont val="Arial"/>
            <family val="2"/>
          </rPr>
          <t>Modificación Acuerdo 006 de 2021. Anteriormente Proyecto 8.3</t>
        </r>
      </text>
    </comment>
    <comment ref="A186" authorId="1" shapeId="0">
      <text>
        <r>
          <rPr>
            <sz val="11"/>
            <color theme="1"/>
            <rFont val="Arial"/>
            <family val="2"/>
          </rPr>
          <t>Anteriormente 8.3.1</t>
        </r>
      </text>
    </comment>
    <comment ref="Y186" authorId="1" shapeId="0">
      <text>
        <r>
          <rPr>
            <sz val="11"/>
            <color theme="1"/>
            <rFont val="Arial"/>
            <family val="2"/>
          </rPr>
          <t>Acuerdo 006 de 2021. El presupuesto se reduce a $2000 mill, revisar distribución</t>
        </r>
      </text>
    </comment>
    <comment ref="A187" authorId="1" shapeId="0">
      <text>
        <r>
          <rPr>
            <sz val="11"/>
            <color theme="1"/>
            <rFont val="Arial"/>
            <family val="2"/>
          </rPr>
          <t>Anteriormente 8.3.2</t>
        </r>
      </text>
    </comment>
    <comment ref="A188" authorId="1" shapeId="0">
      <text>
        <r>
          <rPr>
            <sz val="11"/>
            <color theme="1"/>
            <rFont val="Arial"/>
            <family val="2"/>
          </rPr>
          <t>Anteriormente 8.3.3</t>
        </r>
      </text>
    </comment>
    <comment ref="A189" authorId="1" shapeId="0">
      <text>
        <r>
          <rPr>
            <sz val="11"/>
            <color theme="1"/>
            <rFont val="Arial"/>
            <family val="2"/>
          </rPr>
          <t>Anteriormente 8.3.4</t>
        </r>
      </text>
    </comment>
    <comment ref="A190" authorId="1" shapeId="0">
      <text>
        <r>
          <rPr>
            <sz val="11"/>
            <color theme="1"/>
            <rFont val="Arial"/>
            <family val="2"/>
          </rPr>
          <t>Anteriormente 8.3.5</t>
        </r>
      </text>
    </comment>
    <comment ref="A191" authorId="1" shapeId="0">
      <text>
        <r>
          <rPr>
            <sz val="11"/>
            <color theme="1"/>
            <rFont val="Arial"/>
            <family val="2"/>
          </rPr>
          <t>Anteriormente 8.3.6</t>
        </r>
      </text>
    </comment>
    <comment ref="A192" authorId="1" shapeId="0">
      <text>
        <r>
          <rPr>
            <sz val="11"/>
            <color theme="1"/>
            <rFont val="Arial"/>
            <family val="2"/>
          </rPr>
          <t>Anteriormente 8.3.7</t>
        </r>
      </text>
    </comment>
    <comment ref="A193" authorId="1" shapeId="0">
      <text>
        <r>
          <rPr>
            <sz val="11"/>
            <color theme="1"/>
            <rFont val="Arial"/>
            <family val="2"/>
          </rPr>
          <t>Modificación Acuerdo 006 de 2021. Anteriormente Proyecto 7.1</t>
        </r>
      </text>
    </comment>
    <comment ref="A194" authorId="1" shapeId="0">
      <text>
        <r>
          <rPr>
            <sz val="11"/>
            <color theme="1"/>
            <rFont val="Arial"/>
            <family val="2"/>
          </rPr>
          <t>Anteriormente 7.1.1</t>
        </r>
      </text>
    </comment>
    <comment ref="A195" authorId="1" shapeId="0">
      <text>
        <r>
          <rPr>
            <sz val="11"/>
            <color theme="1"/>
            <rFont val="Arial"/>
            <family val="2"/>
          </rPr>
          <t>Anteriormente 7.1.4</t>
        </r>
      </text>
    </comment>
    <comment ref="A196" authorId="1" shapeId="0">
      <text>
        <r>
          <rPr>
            <sz val="11"/>
            <color theme="1"/>
            <rFont val="Arial"/>
            <family val="2"/>
          </rPr>
          <t>Anteriormente 7.1.6</t>
        </r>
      </text>
    </comment>
    <comment ref="A197" authorId="1" shapeId="0">
      <text>
        <r>
          <rPr>
            <sz val="11"/>
            <color theme="1"/>
            <rFont val="Arial"/>
            <family val="2"/>
          </rPr>
          <t>Anteriormente 7.1.7</t>
        </r>
      </text>
    </comment>
    <comment ref="A198" authorId="1" shapeId="0">
      <text>
        <r>
          <rPr>
            <sz val="11"/>
            <color theme="1"/>
            <rFont val="Arial"/>
            <family val="2"/>
          </rPr>
          <t>Anteriormente 7.1.2</t>
        </r>
      </text>
    </comment>
    <comment ref="A199" authorId="1" shapeId="0">
      <text>
        <r>
          <rPr>
            <sz val="11"/>
            <color theme="1"/>
            <rFont val="Arial"/>
            <family val="2"/>
          </rPr>
          <t>Anteriormente 7.1.3</t>
        </r>
      </text>
    </comment>
    <comment ref="A200" authorId="1" shapeId="0">
      <text>
        <r>
          <rPr>
            <sz val="11"/>
            <color theme="1"/>
            <rFont val="Arial"/>
            <family val="2"/>
          </rPr>
          <t>Anteriormente 7.1.5</t>
        </r>
      </text>
    </comment>
    <comment ref="A201" authorId="1" shapeId="0">
      <text>
        <r>
          <rPr>
            <sz val="11"/>
            <color theme="1"/>
            <rFont val="Arial"/>
            <family val="2"/>
          </rPr>
          <t>Modificación Acuerdo 006 de 2021. Anteriormente Proyecto 7.2</t>
        </r>
      </text>
    </comment>
    <comment ref="A202" authorId="1" shapeId="0">
      <text>
        <r>
          <rPr>
            <sz val="11"/>
            <color theme="1"/>
            <rFont val="Arial"/>
            <family val="2"/>
          </rPr>
          <t>Anteriormente 7.2.1</t>
        </r>
      </text>
    </comment>
    <comment ref="A203" authorId="1" shapeId="0">
      <text>
        <r>
          <rPr>
            <sz val="11"/>
            <color theme="1"/>
            <rFont val="Arial"/>
            <family val="2"/>
          </rPr>
          <t>Anteriormente 7.2.2</t>
        </r>
      </text>
    </comment>
    <comment ref="A204" authorId="1" shapeId="0">
      <text>
        <r>
          <rPr>
            <sz val="11"/>
            <color theme="1"/>
            <rFont val="Arial"/>
            <family val="2"/>
          </rPr>
          <t>Anteriormente 7.2.3</t>
        </r>
      </text>
    </comment>
    <comment ref="A205" authorId="1" shapeId="0">
      <text>
        <r>
          <rPr>
            <sz val="11"/>
            <color theme="1"/>
            <rFont val="Arial"/>
            <family val="2"/>
          </rPr>
          <t>Modificación Acuerdo 006 de 2021. Anteriormente Proyecto 9.3</t>
        </r>
      </text>
    </comment>
    <comment ref="A206" authorId="1" shapeId="0">
      <text>
        <r>
          <rPr>
            <sz val="11"/>
            <color theme="1"/>
            <rFont val="Arial"/>
            <family val="2"/>
          </rPr>
          <t>Anteriormente 9.3.1</t>
        </r>
      </text>
    </comment>
    <comment ref="Y206" authorId="1" shapeId="0">
      <text>
        <r>
          <rPr>
            <sz val="11"/>
            <color theme="1"/>
            <rFont val="Arial"/>
            <family val="2"/>
          </rPr>
          <t>Acuerdo 006 de 2021. El presupuesto se reduce a $250 mill, revisar distribución</t>
        </r>
      </text>
    </comment>
    <comment ref="A207" authorId="1" shapeId="0">
      <text>
        <r>
          <rPr>
            <sz val="11"/>
            <color theme="1"/>
            <rFont val="Arial"/>
            <family val="2"/>
          </rPr>
          <t>Anteriormente 9.3.2</t>
        </r>
      </text>
    </comment>
    <comment ref="A208" authorId="1" shapeId="0">
      <text>
        <r>
          <rPr>
            <sz val="11"/>
            <color theme="1"/>
            <rFont val="Arial"/>
            <family val="2"/>
          </rPr>
          <t>Anteriormente 9.3.2</t>
        </r>
      </text>
    </comment>
    <comment ref="A209" authorId="1" shapeId="0">
      <text>
        <r>
          <rPr>
            <sz val="11"/>
            <color theme="1"/>
            <rFont val="Arial"/>
            <family val="2"/>
          </rPr>
          <t>Anteriormente 9.3.3</t>
        </r>
      </text>
    </comment>
    <comment ref="A211" authorId="1" shapeId="0">
      <text>
        <r>
          <rPr>
            <sz val="11"/>
            <color theme="1"/>
            <rFont val="Arial"/>
            <family val="2"/>
          </rPr>
          <t>Modificación Acuerdo 006 de 2021. Anteriormente Proyecto 9.1</t>
        </r>
      </text>
    </comment>
    <comment ref="A212" authorId="1" shapeId="0">
      <text>
        <r>
          <rPr>
            <sz val="11"/>
            <color theme="1"/>
            <rFont val="Arial"/>
            <family val="2"/>
          </rPr>
          <t>Anteriormente 9.1.1. Se modifico nombre de actividad</t>
        </r>
      </text>
    </comment>
    <comment ref="AO212" authorId="1" shapeId="0">
      <text>
        <r>
          <rPr>
            <sz val="11"/>
            <color theme="1"/>
            <rFont val="Arial"/>
            <family val="2"/>
          </rPr>
          <t>En matriz de seguimiento lo alineaban con ODS 16</t>
        </r>
      </text>
    </comment>
    <comment ref="A213" authorId="1" shapeId="0">
      <text>
        <r>
          <rPr>
            <sz val="11"/>
            <color theme="1"/>
            <rFont val="Arial"/>
            <family val="2"/>
          </rPr>
          <t>Anteriormente 9.1.1. Se modifico nombre de actividad</t>
        </r>
      </text>
    </comment>
    <comment ref="A214" authorId="1" shapeId="0">
      <text>
        <r>
          <rPr>
            <sz val="11"/>
            <color theme="1"/>
            <rFont val="Arial"/>
            <family val="2"/>
          </rPr>
          <t xml:space="preserve">Anteriormente 9.1.2. </t>
        </r>
      </text>
    </comment>
    <comment ref="A215" authorId="1" shapeId="0">
      <text>
        <r>
          <rPr>
            <sz val="11"/>
            <color theme="1"/>
            <rFont val="Arial"/>
            <family val="2"/>
          </rPr>
          <t>Anteriormente 9.1.2. Se modifico nombre de actividad</t>
        </r>
      </text>
    </comment>
    <comment ref="A216" authorId="1" shapeId="0">
      <text>
        <r>
          <rPr>
            <sz val="11"/>
            <color theme="1"/>
            <rFont val="Arial"/>
            <family val="2"/>
          </rPr>
          <t>Anteriormente 9.1.3</t>
        </r>
      </text>
    </comment>
    <comment ref="A217" authorId="1" shapeId="0">
      <text>
        <r>
          <rPr>
            <sz val="11"/>
            <color theme="1"/>
            <rFont val="Arial"/>
            <family val="2"/>
          </rPr>
          <t>Anteriormente 9.1.4</t>
        </r>
      </text>
    </comment>
    <comment ref="A218" authorId="1" shapeId="0">
      <text>
        <r>
          <rPr>
            <sz val="11"/>
            <color theme="1"/>
            <rFont val="Arial"/>
            <family val="2"/>
          </rPr>
          <t xml:space="preserve">Modificación Acuerdo 006 de 2021. Anteriormente Proyecto 9.2
</t>
        </r>
      </text>
    </comment>
    <comment ref="A219" authorId="1" shapeId="0">
      <text>
        <r>
          <rPr>
            <sz val="11"/>
            <color theme="1"/>
            <rFont val="Arial"/>
            <family val="2"/>
          </rPr>
          <t>Anteriormente 9.2.1</t>
        </r>
      </text>
    </comment>
    <comment ref="Y219" authorId="1" shapeId="0">
      <text>
        <r>
          <rPr>
            <sz val="11"/>
            <color theme="1"/>
            <rFont val="Arial"/>
            <family val="2"/>
          </rPr>
          <t>Acuerdo 006 de 2021. El presupuesto se reduce a $163 mill, revisar distribución</t>
        </r>
      </text>
    </comment>
    <comment ref="A220" authorId="1" shapeId="0">
      <text>
        <r>
          <rPr>
            <sz val="11"/>
            <color theme="1"/>
            <rFont val="Arial"/>
            <family val="2"/>
          </rPr>
          <t>Anteriormente 9.2.3</t>
        </r>
      </text>
    </comment>
    <comment ref="A221" authorId="1" shapeId="0">
      <text>
        <r>
          <rPr>
            <sz val="11"/>
            <color theme="1"/>
            <rFont val="Arial"/>
            <family val="2"/>
          </rPr>
          <t>Anteriormente 9.2.4</t>
        </r>
      </text>
    </comment>
    <comment ref="A222" authorId="1" shapeId="0">
      <text>
        <r>
          <rPr>
            <sz val="11"/>
            <color theme="1"/>
            <rFont val="Arial"/>
            <family val="2"/>
          </rPr>
          <t>Anteriormente 9.2.2</t>
        </r>
      </text>
    </comment>
  </commentList>
</comments>
</file>

<file path=xl/comments2.xml><?xml version="1.0" encoding="utf-8"?>
<comments xmlns="http://schemas.openxmlformats.org/spreadsheetml/2006/main">
  <authors>
    <author>IVAN DARIO RAMIREZ B</author>
  </authors>
  <commentList>
    <comment ref="K594" authorId="0" shapeId="0">
      <text>
        <r>
          <rPr>
            <b/>
            <sz val="9"/>
            <color indexed="81"/>
            <rFont val="Tahoma"/>
            <family val="2"/>
          </rPr>
          <t>IVAN DARIO RAMIREZ B:</t>
        </r>
        <r>
          <rPr>
            <sz val="9"/>
            <color indexed="81"/>
            <rFont val="Tahoma"/>
            <family val="2"/>
          </rPr>
          <t xml:space="preserve">
aprovecamiento de parques caso CAR</t>
        </r>
      </text>
    </comment>
    <comment ref="K606" authorId="0" shapeId="0">
      <text>
        <r>
          <rPr>
            <b/>
            <sz val="9"/>
            <color indexed="81"/>
            <rFont val="Tahoma"/>
            <family val="2"/>
          </rPr>
          <t>IVAN DARIO RAMIREZ B:</t>
        </r>
        <r>
          <rPr>
            <sz val="9"/>
            <color indexed="81"/>
            <rFont val="Tahoma"/>
            <family val="2"/>
          </rPr>
          <t>CAR CVC Arriendos</t>
        </r>
      </text>
    </comment>
    <comment ref="K897" authorId="0" shapeId="0">
      <text>
        <r>
          <rPr>
            <b/>
            <sz val="9"/>
            <color indexed="81"/>
            <rFont val="Tahoma"/>
            <family val="2"/>
          </rPr>
          <t>IVAN DARIO RAMIREZ B:</t>
        </r>
        <r>
          <rPr>
            <sz val="9"/>
            <color indexed="81"/>
            <rFont val="Tahoma"/>
            <family val="2"/>
          </rPr>
          <t xml:space="preserve">
A dónde se incluyen los convenios</t>
        </r>
      </text>
    </comment>
  </commentList>
</comments>
</file>

<file path=xl/comments3.xml><?xml version="1.0" encoding="utf-8"?>
<comments xmlns="http://schemas.openxmlformats.org/spreadsheetml/2006/main">
  <authors>
    <author>Usuario</author>
    <author/>
  </authors>
  <commentList>
    <comment ref="H49" authorId="0" shapeId="0">
      <text>
        <r>
          <rPr>
            <b/>
            <sz val="9"/>
            <color indexed="81"/>
            <rFont val="Tahoma"/>
            <family val="2"/>
          </rPr>
          <t>Usuario:</t>
        </r>
        <r>
          <rPr>
            <sz val="9"/>
            <color indexed="81"/>
            <rFont val="Tahoma"/>
            <family val="2"/>
          </rPr>
          <t xml:space="preserve">
Acuerdo 006 del 26 de julio 2021. Agrupa el proyecto 5.1 del programa 5. PROTECCION DE LA BIODIVERSIDAD PARA SOSTENIBILIDAD DE SERVICIOS ECOSISTÉMICOS Y SUSTENTABILIDAD DEL DESARROLLO y el Programa 4 PRODUCTIVIDAD SOSTENIBLE y BIODIVERCIUDAD : integrando lo SECTORIAL  y lo URBANO, con el 3201.
Adicionalmente cambia la articulación de L.E del Proyecto 5.1 pasando de la 5 a la 4, y agrupando todo el Programa 4 en la L.E 4, eliminando la doble articulación que tenia en el 2020.</t>
        </r>
      </text>
    </comment>
    <comment ref="H50" authorId="0" shapeId="0">
      <text>
        <r>
          <rPr>
            <b/>
            <sz val="9"/>
            <color indexed="81"/>
            <rFont val="Tahoma"/>
            <family val="2"/>
          </rPr>
          <t>Usuario:</t>
        </r>
        <r>
          <rPr>
            <sz val="9"/>
            <color indexed="81"/>
            <rFont val="Tahoma"/>
            <family val="2"/>
          </rPr>
          <t xml:space="preserve">
Modificación Acuerdo 006 de 2021. Anteriormente Proyecto 5.1. </t>
        </r>
      </text>
    </comment>
    <comment ref="H54" authorId="1" shapeId="0">
      <text>
        <r>
          <rPr>
            <sz val="11"/>
            <color theme="1"/>
            <rFont val="Arial"/>
            <family val="2"/>
          </rPr>
          <t xml:space="preserve">Modificación Acuerdo 006 de 2021. Anteriormente Proyecto 4.1. </t>
        </r>
      </text>
    </comment>
    <comment ref="H58" authorId="1" shapeId="0">
      <text>
        <r>
          <rPr>
            <sz val="11"/>
            <color theme="1"/>
            <rFont val="Arial"/>
            <family val="2"/>
          </rPr>
          <t>Modificación Acuerdo 006 de 2021. Anteriormente Proyecto 4.2.</t>
        </r>
      </text>
    </comment>
    <comment ref="H62" authorId="1" shapeId="0">
      <text>
        <r>
          <rPr>
            <sz val="11"/>
            <color theme="1"/>
            <rFont val="Arial"/>
            <family val="2"/>
          </rPr>
          <t>Modificación Acuerdo 006 de 2021. Anteriormente Proyecto 4.3.</t>
        </r>
      </text>
    </comment>
    <comment ref="H66" authorId="1" shapeId="0">
      <text>
        <r>
          <rPr>
            <sz val="11"/>
            <color theme="1"/>
            <rFont val="Arial"/>
            <family val="2"/>
          </rPr>
          <t>Modificación Acuerdo 006 de 2021. Anteriormente Proyecto 4.4.</t>
        </r>
      </text>
    </comment>
    <comment ref="H70" authorId="1" shapeId="0">
      <text>
        <r>
          <rPr>
            <sz val="11"/>
            <color theme="1"/>
            <rFont val="Arial"/>
            <family val="2"/>
          </rPr>
          <t>Modificación Acuerdo 006 de 2021. Anteriormente Proyecto 4.5.</t>
        </r>
      </text>
    </comment>
    <comment ref="H74" authorId="0" shapeId="0">
      <text>
        <r>
          <rPr>
            <b/>
            <sz val="9"/>
            <color indexed="81"/>
            <rFont val="Tahoma"/>
            <family val="2"/>
          </rPr>
          <t>Usuario:</t>
        </r>
        <r>
          <rPr>
            <sz val="9"/>
            <color indexed="81"/>
            <rFont val="Tahoma"/>
            <family val="2"/>
          </rPr>
          <t xml:space="preserve">
Acuerdo 006 del 26 de julio 2021. Agrupa los proyecto 2.1 a 2.3 del programa 2. GESTIÓN INTEGRAL DEL RIESGO AMBIENTAL,  CLIMÁTICO, Y DEL RECURSO HÍDRICO con el 3206.
Adicionalmente, modifica la alineación con la LE del PGAR pasando de la Linea 3 a la 4</t>
        </r>
      </text>
    </comment>
    <comment ref="H75" authorId="1" shapeId="0">
      <text>
        <r>
          <rPr>
            <sz val="11"/>
            <color theme="1"/>
            <rFont val="Arial"/>
            <family val="2"/>
          </rPr>
          <t>Modificación Acuerdo 006 de 2021. Anteriormente Proyecto 2.1</t>
        </r>
      </text>
    </comment>
    <comment ref="H79" authorId="1" shapeId="0">
      <text>
        <r>
          <rPr>
            <sz val="11"/>
            <color theme="1"/>
            <rFont val="Arial"/>
            <family val="2"/>
          </rPr>
          <t>Modificación Acuerdo 006 de 2021. Anteriormente Proyecto 2.2</t>
        </r>
      </text>
    </comment>
    <comment ref="H83" authorId="1" shapeId="0">
      <text>
        <r>
          <rPr>
            <sz val="11"/>
            <color theme="1"/>
            <rFont val="Arial"/>
            <family val="2"/>
          </rPr>
          <t>Modificación Acuerdo 006 de 2021. Anteriormente Proyecto 2.3</t>
        </r>
      </text>
    </comment>
    <comment ref="H88" authorId="1" shapeId="0">
      <text>
        <r>
          <rPr>
            <sz val="11"/>
            <color theme="1"/>
            <rFont val="Arial"/>
            <family val="2"/>
          </rPr>
          <t>Acuerdo 006 del 26 de julio 2021. agrupa Programa 1. RESTAURACIÓN ECOLÓGICA VERIFICABLE Y SUSTENTABLE y Programa 5. PROTECCION DE LA BIODIVERSIDAD PARA SOSTENIBILIDAD DE SERVICIOS ECOSISTÉMICOS Y SUSTENTABILIDAD DEL DESARROLLO en el programa 3202, conservanco a articulación con la L.E 5</t>
        </r>
      </text>
    </comment>
    <comment ref="H89" authorId="1" shapeId="0">
      <text>
        <r>
          <rPr>
            <sz val="11"/>
            <color theme="1"/>
            <rFont val="Arial"/>
            <family val="2"/>
          </rPr>
          <t>Modificación Acuerdo 006 de 2021. Anteriormente Proyecto 1.1</t>
        </r>
      </text>
    </comment>
    <comment ref="H93" authorId="1" shapeId="0">
      <text>
        <r>
          <rPr>
            <sz val="11"/>
            <color theme="1"/>
            <rFont val="Arial"/>
            <family val="2"/>
          </rPr>
          <t>Modificación Acuerdo 006 de 2021. Anteriormente Proyecto 1.2</t>
        </r>
      </text>
    </comment>
    <comment ref="H97" authorId="1" shapeId="0">
      <text>
        <r>
          <rPr>
            <sz val="11"/>
            <color theme="1"/>
            <rFont val="Arial"/>
            <family val="2"/>
          </rPr>
          <t>Modificación Acuerdo 006 de 2021. Anteriormente Proyecto 5.2</t>
        </r>
      </text>
    </comment>
    <comment ref="H101" authorId="1" shapeId="0">
      <text>
        <r>
          <rPr>
            <sz val="11"/>
            <color theme="1"/>
            <rFont val="Arial"/>
            <family val="2"/>
          </rPr>
          <t>Modificación Acuerdo 006 de 2021. Anteriormente Proyecto 5.3</t>
        </r>
      </text>
    </comment>
    <comment ref="H105" authorId="1" shapeId="0">
      <text>
        <r>
          <rPr>
            <sz val="11"/>
            <color theme="1"/>
            <rFont val="Arial"/>
            <family val="2"/>
          </rPr>
          <t>Modificación Acuerdo 006 de 2021. Anteriormente Proyecto 5.4</t>
        </r>
      </text>
    </comment>
    <comment ref="H109" authorId="1" shapeId="0">
      <text>
        <r>
          <rPr>
            <sz val="11"/>
            <color theme="1"/>
            <rFont val="Arial"/>
            <family val="2"/>
          </rPr>
          <t>Modificación Acuerdo 006 de 2021. Anteriormente Proyecto 5.5</t>
        </r>
      </text>
    </comment>
    <comment ref="H113" authorId="1" shapeId="0">
      <text>
        <r>
          <rPr>
            <sz val="11"/>
            <color theme="1"/>
            <rFont val="Arial"/>
            <family val="2"/>
          </rPr>
          <t>Modificación Acuerdo 006 de 2021. Anteriormente Proyecto 5.5</t>
        </r>
      </text>
    </comment>
    <comment ref="H118" authorId="1" shapeId="0">
      <text>
        <r>
          <rPr>
            <sz val="11"/>
            <color theme="1"/>
            <rFont val="Arial"/>
            <family val="2"/>
          </rPr>
          <t>Modificación Acuerdo 006 de 2021. Anteriormente Proyecto 2.4</t>
        </r>
      </text>
    </comment>
    <comment ref="H124" authorId="1" shapeId="0">
      <text>
        <r>
          <rPr>
            <sz val="11"/>
            <color theme="1"/>
            <rFont val="Arial"/>
            <family val="2"/>
          </rPr>
          <t>Modificación Acuerdo 006 de 2021. Anteriormente Proyecto 3.1</t>
        </r>
      </text>
    </comment>
    <comment ref="H128" authorId="1" shapeId="0">
      <text>
        <r>
          <rPr>
            <sz val="11"/>
            <color theme="1"/>
            <rFont val="Arial"/>
            <family val="2"/>
          </rPr>
          <t>Modificación Acuerdo 006 de 2021. Anteriormente Proyecto 3.2</t>
        </r>
      </text>
    </comment>
    <comment ref="H132" authorId="1" shapeId="0">
      <text>
        <r>
          <rPr>
            <sz val="11"/>
            <color theme="1"/>
            <rFont val="Arial"/>
            <family val="2"/>
          </rPr>
          <t>Modificación Acuerdo 006 de 2021. Anteriormente Proyecto 3.3</t>
        </r>
      </text>
    </comment>
    <comment ref="H136" authorId="1" shapeId="0">
      <text>
        <r>
          <rPr>
            <sz val="11"/>
            <color theme="1"/>
            <rFont val="Arial"/>
            <family val="2"/>
          </rPr>
          <t>Modificación Acuerdo 006 de 2021. Anteriormente Proyecto 3.3</t>
        </r>
      </text>
    </comment>
    <comment ref="H142" authorId="1" shapeId="0">
      <text>
        <r>
          <rPr>
            <sz val="11"/>
            <color theme="1"/>
            <rFont val="Arial"/>
            <family val="2"/>
          </rPr>
          <t>Modificación Acuerdo 006 de 2021. Anteriormente Proyecto 6.1</t>
        </r>
      </text>
    </comment>
    <comment ref="H146" authorId="1" shapeId="0">
      <text>
        <r>
          <rPr>
            <sz val="11"/>
            <color theme="1"/>
            <rFont val="Arial"/>
            <family val="2"/>
          </rPr>
          <t xml:space="preserve">Modificación Acuerdo 006 de 2021. Anteriormente Proyecto 6.2
</t>
        </r>
      </text>
    </comment>
    <comment ref="H150" authorId="1" shapeId="0">
      <text>
        <r>
          <rPr>
            <sz val="11"/>
            <color theme="1"/>
            <rFont val="Arial"/>
            <family val="2"/>
          </rPr>
          <t>Modificación Acuerdo 006 de 2021. Anteriormente Proyecto 6.3</t>
        </r>
      </text>
    </comment>
    <comment ref="H156" authorId="1" shapeId="0">
      <text>
        <r>
          <rPr>
            <sz val="11"/>
            <color theme="1"/>
            <rFont val="Arial"/>
            <family val="2"/>
          </rPr>
          <t>Modificación Acuerdo 006 de 2021. Anteriormente Proyecto 8.1</t>
        </r>
      </text>
    </comment>
    <comment ref="H160" authorId="1" shapeId="0">
      <text>
        <r>
          <rPr>
            <sz val="11"/>
            <color theme="1"/>
            <rFont val="Arial"/>
            <family val="2"/>
          </rPr>
          <t>Modificación Acuerdo 006 de 2021. Anteriormente Proyecto 8.2</t>
        </r>
      </text>
    </comment>
    <comment ref="H164" authorId="1" shapeId="0">
      <text>
        <r>
          <rPr>
            <sz val="11"/>
            <color theme="1"/>
            <rFont val="Arial"/>
            <family val="2"/>
          </rPr>
          <t>Modificación Acuerdo 006 de 2021. Anteriormente Proyecto 8.3</t>
        </r>
      </text>
    </comment>
    <comment ref="H168" authorId="1" shapeId="0">
      <text>
        <r>
          <rPr>
            <sz val="11"/>
            <color theme="1"/>
            <rFont val="Arial"/>
            <family val="2"/>
          </rPr>
          <t>Modificación Acuerdo 006 de 2021. Anteriormente Proyecto 7.1</t>
        </r>
      </text>
    </comment>
    <comment ref="H172" authorId="1" shapeId="0">
      <text>
        <r>
          <rPr>
            <sz val="11"/>
            <color theme="1"/>
            <rFont val="Arial"/>
            <family val="2"/>
          </rPr>
          <t>Modificación Acuerdo 006 de 2021. Anteriormente Proyecto 7.2</t>
        </r>
      </text>
    </comment>
    <comment ref="H176" authorId="1" shapeId="0">
      <text>
        <r>
          <rPr>
            <sz val="11"/>
            <color theme="1"/>
            <rFont val="Arial"/>
            <family val="2"/>
          </rPr>
          <t>Modificación Acuerdo 006 de 2021. Anteriormente Proyecto 9.3</t>
        </r>
      </text>
    </comment>
    <comment ref="H181" authorId="1" shapeId="0">
      <text>
        <r>
          <rPr>
            <sz val="11"/>
            <color theme="1"/>
            <rFont val="Arial"/>
            <family val="2"/>
          </rPr>
          <t>Modificación Acuerdo 006 de 2021. Anteriormente Proyecto 9.1</t>
        </r>
      </text>
    </comment>
    <comment ref="H185" authorId="1" shapeId="0">
      <text>
        <r>
          <rPr>
            <sz val="11"/>
            <color theme="1"/>
            <rFont val="Arial"/>
            <family val="2"/>
          </rPr>
          <t xml:space="preserve">Modificación Acuerdo 006 de 2021. Anteriormente Proyecto 9.2
</t>
        </r>
      </text>
    </comment>
    <comment ref="H201" authorId="1" shapeId="0">
      <text>
        <r>
          <rPr>
            <sz val="11"/>
            <color theme="1"/>
            <rFont val="Arial"/>
            <family val="2"/>
          </rPr>
          <t xml:space="preserve">Modificación Acuerdo 006 de 2021. Anteriormente Proyecto 9.2
</t>
        </r>
      </text>
    </comment>
    <comment ref="H205" authorId="1" shapeId="0">
      <text>
        <r>
          <rPr>
            <sz val="11"/>
            <color theme="1"/>
            <rFont val="Arial"/>
            <family val="2"/>
          </rPr>
          <t xml:space="preserve">Modificación Acuerdo 006 de 2021. Anteriormente Proyecto 9.2
</t>
        </r>
      </text>
    </comment>
    <comment ref="H209" authorId="1" shapeId="0">
      <text>
        <r>
          <rPr>
            <sz val="11"/>
            <color theme="1"/>
            <rFont val="Arial"/>
            <family val="2"/>
          </rPr>
          <t xml:space="preserve">Modificación Acuerdo 006 de 2021. Anteriormente Proyecto 9.2
</t>
        </r>
      </text>
    </comment>
    <comment ref="H213" authorId="1" shapeId="0">
      <text>
        <r>
          <rPr>
            <sz val="11"/>
            <color theme="1"/>
            <rFont val="Arial"/>
            <family val="2"/>
          </rPr>
          <t xml:space="preserve">Modificación Acuerdo 006 de 2021. Anteriormente Proyecto 9.2
</t>
        </r>
      </text>
    </comment>
  </commentList>
</comments>
</file>

<file path=xl/comments4.xml><?xml version="1.0" encoding="utf-8"?>
<comments xmlns="http://schemas.openxmlformats.org/spreadsheetml/2006/main">
  <authors>
    <author>Usuario</author>
    <author/>
  </authors>
  <commentList>
    <comment ref="H6" authorId="0" shapeId="0">
      <text>
        <r>
          <rPr>
            <b/>
            <sz val="9"/>
            <color indexed="81"/>
            <rFont val="Tahoma"/>
            <family val="2"/>
          </rPr>
          <t>Usuario:</t>
        </r>
        <r>
          <rPr>
            <sz val="9"/>
            <color indexed="81"/>
            <rFont val="Tahoma"/>
            <family val="2"/>
          </rPr>
          <t xml:space="preserve">
Acuerdo 006 del 26 de julio 2021. Agrupa el proyecto 5.1 del programa 5. PROTECCION DE LA BIODIVERSIDAD PARA SOSTENIBILIDAD DE SERVICIOS ECOSISTÉMICOS Y SUSTENTABILIDAD DEL DESARROLLO y el Programa 4 PRODUCTIVIDAD SOSTENIBLE y BIODIVERCIUDAD : integrando lo SECTORIAL  y lo URBANO, con el 3201.
Adicionalmente cambia la articulación de L.E del Proyecto 5.1 pasando de la 5 a la 4, y agrupando todo el Programa 4 en la L.E 4, eliminando la doble articulación que tenia en el 2020.</t>
        </r>
      </text>
    </comment>
    <comment ref="H7" authorId="0" shapeId="0">
      <text>
        <r>
          <rPr>
            <b/>
            <sz val="9"/>
            <color indexed="81"/>
            <rFont val="Tahoma"/>
            <family val="2"/>
          </rPr>
          <t>Usuario:</t>
        </r>
        <r>
          <rPr>
            <sz val="9"/>
            <color indexed="81"/>
            <rFont val="Tahoma"/>
            <family val="2"/>
          </rPr>
          <t xml:space="preserve">
Modificación Acuerdo 006 de 2021. Anteriormente Proyecto 5.1. </t>
        </r>
      </text>
    </comment>
    <comment ref="H11" authorId="1" shapeId="0">
      <text>
        <r>
          <rPr>
            <sz val="11"/>
            <color theme="1"/>
            <rFont val="Arial"/>
            <family val="2"/>
          </rPr>
          <t xml:space="preserve">Modificación Acuerdo 006 de 2021. Anteriormente Proyecto 4.1. </t>
        </r>
      </text>
    </comment>
    <comment ref="H15" authorId="1" shapeId="0">
      <text>
        <r>
          <rPr>
            <sz val="11"/>
            <color theme="1"/>
            <rFont val="Arial"/>
            <family val="2"/>
          </rPr>
          <t>Modificación Acuerdo 006 de 2021. Anteriormente Proyecto 4.2.</t>
        </r>
      </text>
    </comment>
    <comment ref="H19" authorId="1" shapeId="0">
      <text>
        <r>
          <rPr>
            <sz val="11"/>
            <color theme="1"/>
            <rFont val="Arial"/>
            <family val="2"/>
          </rPr>
          <t>Modificación Acuerdo 006 de 2021. Anteriormente Proyecto 4.3.</t>
        </r>
      </text>
    </comment>
    <comment ref="H23" authorId="1" shapeId="0">
      <text>
        <r>
          <rPr>
            <sz val="11"/>
            <color theme="1"/>
            <rFont val="Arial"/>
            <family val="2"/>
          </rPr>
          <t>Modificación Acuerdo 006 de 2021. Anteriormente Proyecto 4.4.</t>
        </r>
      </text>
    </comment>
    <comment ref="H27" authorId="1" shapeId="0">
      <text>
        <r>
          <rPr>
            <sz val="11"/>
            <color theme="1"/>
            <rFont val="Arial"/>
            <family val="2"/>
          </rPr>
          <t>Modificación Acuerdo 006 de 2021. Anteriormente Proyecto 4.5.</t>
        </r>
      </text>
    </comment>
    <comment ref="H31" authorId="0" shapeId="0">
      <text>
        <r>
          <rPr>
            <b/>
            <sz val="9"/>
            <color indexed="81"/>
            <rFont val="Tahoma"/>
            <family val="2"/>
          </rPr>
          <t>Usuario:</t>
        </r>
        <r>
          <rPr>
            <sz val="9"/>
            <color indexed="81"/>
            <rFont val="Tahoma"/>
            <family val="2"/>
          </rPr>
          <t xml:space="preserve">
Acuerdo 006 del 26 de julio 2021. Agrupa los proyecto 2.1 a 2.3 del programa 2. GESTIÓN INTEGRAL DEL RIESGO AMBIENTAL,  CLIMÁTICO, Y DEL RECURSO HÍDRICO con el 3206.
Adicionalmente, modifica la alineación con la LE del PGAR pasando de la Linea 3 a la 4</t>
        </r>
      </text>
    </comment>
    <comment ref="H32" authorId="1" shapeId="0">
      <text>
        <r>
          <rPr>
            <sz val="11"/>
            <color theme="1"/>
            <rFont val="Arial"/>
            <family val="2"/>
          </rPr>
          <t>Modificación Acuerdo 006 de 2021. Anteriormente Proyecto 2.1</t>
        </r>
      </text>
    </comment>
    <comment ref="H36" authorId="1" shapeId="0">
      <text>
        <r>
          <rPr>
            <sz val="11"/>
            <color theme="1"/>
            <rFont val="Arial"/>
            <family val="2"/>
          </rPr>
          <t>Modificación Acuerdo 006 de 2021. Anteriormente Proyecto 2.2</t>
        </r>
      </text>
    </comment>
    <comment ref="H40" authorId="1" shapeId="0">
      <text>
        <r>
          <rPr>
            <sz val="11"/>
            <color theme="1"/>
            <rFont val="Arial"/>
            <family val="2"/>
          </rPr>
          <t>Modificación Acuerdo 006 de 2021. Anteriormente Proyecto 2.3</t>
        </r>
      </text>
    </comment>
    <comment ref="H45" authorId="1" shapeId="0">
      <text>
        <r>
          <rPr>
            <sz val="11"/>
            <color theme="1"/>
            <rFont val="Arial"/>
            <family val="2"/>
          </rPr>
          <t>Acuerdo 006 del 26 de julio 2021. agrupa Programa 1. RESTAURACIÓN ECOLÓGICA VERIFICABLE Y SUSTENTABLE y Programa 5. PROTECCION DE LA BIODIVERSIDAD PARA SOSTENIBILIDAD DE SERVICIOS ECOSISTÉMICOS Y SUSTENTABILIDAD DEL DESARROLLO en el programa 3202, conservanco a articulación con la L.E 5</t>
        </r>
      </text>
    </comment>
    <comment ref="H46" authorId="1" shapeId="0">
      <text>
        <r>
          <rPr>
            <sz val="11"/>
            <color theme="1"/>
            <rFont val="Arial"/>
            <family val="2"/>
          </rPr>
          <t>Modificación Acuerdo 006 de 2021. Anteriormente Proyecto 1.1</t>
        </r>
      </text>
    </comment>
    <comment ref="H50" authorId="1" shapeId="0">
      <text>
        <r>
          <rPr>
            <sz val="11"/>
            <color theme="1"/>
            <rFont val="Arial"/>
            <family val="2"/>
          </rPr>
          <t>Modificación Acuerdo 006 de 2021. Anteriormente Proyecto 1.2</t>
        </r>
      </text>
    </comment>
    <comment ref="H54" authorId="1" shapeId="0">
      <text>
        <r>
          <rPr>
            <sz val="11"/>
            <color theme="1"/>
            <rFont val="Arial"/>
            <family val="2"/>
          </rPr>
          <t>Modificación Acuerdo 006 de 2021. Anteriormente Proyecto 5.2</t>
        </r>
      </text>
    </comment>
    <comment ref="H58" authorId="1" shapeId="0">
      <text>
        <r>
          <rPr>
            <sz val="11"/>
            <color theme="1"/>
            <rFont val="Arial"/>
            <family val="2"/>
          </rPr>
          <t>Modificación Acuerdo 006 de 2021. Anteriormente Proyecto 5.3</t>
        </r>
      </text>
    </comment>
    <comment ref="H62" authorId="1" shapeId="0">
      <text>
        <r>
          <rPr>
            <sz val="11"/>
            <color theme="1"/>
            <rFont val="Arial"/>
            <family val="2"/>
          </rPr>
          <t>Modificación Acuerdo 006 de 2021. Anteriormente Proyecto 5.4</t>
        </r>
      </text>
    </comment>
    <comment ref="H66" authorId="1" shapeId="0">
      <text>
        <r>
          <rPr>
            <sz val="11"/>
            <color theme="1"/>
            <rFont val="Arial"/>
            <family val="2"/>
          </rPr>
          <t>Modificación Acuerdo 006 de 2021. Anteriormente Proyecto 5.5</t>
        </r>
      </text>
    </comment>
    <comment ref="H70" authorId="1" shapeId="0">
      <text>
        <r>
          <rPr>
            <sz val="11"/>
            <color theme="1"/>
            <rFont val="Arial"/>
            <family val="2"/>
          </rPr>
          <t>Modificación Acuerdo 006 de 2021. Anteriormente Proyecto 5.5</t>
        </r>
      </text>
    </comment>
    <comment ref="H75" authorId="1" shapeId="0">
      <text>
        <r>
          <rPr>
            <sz val="11"/>
            <color theme="1"/>
            <rFont val="Arial"/>
            <family val="2"/>
          </rPr>
          <t>Modificación Acuerdo 006 de 2021. Anteriormente Proyecto 2.4</t>
        </r>
      </text>
    </comment>
    <comment ref="H81" authorId="1" shapeId="0">
      <text>
        <r>
          <rPr>
            <sz val="11"/>
            <color theme="1"/>
            <rFont val="Arial"/>
            <family val="2"/>
          </rPr>
          <t>Modificación Acuerdo 006 de 2021. Anteriormente Proyecto 3.1</t>
        </r>
      </text>
    </comment>
    <comment ref="H85" authorId="1" shapeId="0">
      <text>
        <r>
          <rPr>
            <sz val="11"/>
            <color theme="1"/>
            <rFont val="Arial"/>
            <family val="2"/>
          </rPr>
          <t>Modificación Acuerdo 006 de 2021. Anteriormente Proyecto 3.2</t>
        </r>
      </text>
    </comment>
    <comment ref="H89" authorId="1" shapeId="0">
      <text>
        <r>
          <rPr>
            <sz val="11"/>
            <color theme="1"/>
            <rFont val="Arial"/>
            <family val="2"/>
          </rPr>
          <t>Modificación Acuerdo 006 de 2021. Anteriormente Proyecto 3.3</t>
        </r>
      </text>
    </comment>
    <comment ref="H93" authorId="1" shapeId="0">
      <text>
        <r>
          <rPr>
            <sz val="11"/>
            <color theme="1"/>
            <rFont val="Arial"/>
            <family val="2"/>
          </rPr>
          <t>Modificación Acuerdo 006 de 2021. Anteriormente Proyecto 3.3</t>
        </r>
      </text>
    </comment>
    <comment ref="H99" authorId="1" shapeId="0">
      <text>
        <r>
          <rPr>
            <sz val="11"/>
            <color theme="1"/>
            <rFont val="Arial"/>
            <family val="2"/>
          </rPr>
          <t>Modificación Acuerdo 006 de 2021. Anteriormente Proyecto 6.1</t>
        </r>
      </text>
    </comment>
    <comment ref="H103" authorId="1" shapeId="0">
      <text>
        <r>
          <rPr>
            <sz val="11"/>
            <color theme="1"/>
            <rFont val="Arial"/>
            <family val="2"/>
          </rPr>
          <t xml:space="preserve">Modificación Acuerdo 006 de 2021. Anteriormente Proyecto 6.2
</t>
        </r>
      </text>
    </comment>
    <comment ref="H107" authorId="1" shapeId="0">
      <text>
        <r>
          <rPr>
            <sz val="11"/>
            <color theme="1"/>
            <rFont val="Arial"/>
            <family val="2"/>
          </rPr>
          <t>Modificación Acuerdo 006 de 2021. Anteriormente Proyecto 6.3</t>
        </r>
      </text>
    </comment>
    <comment ref="H113" authorId="1" shapeId="0">
      <text>
        <r>
          <rPr>
            <sz val="11"/>
            <color theme="1"/>
            <rFont val="Arial"/>
            <family val="2"/>
          </rPr>
          <t>Modificación Acuerdo 006 de 2021. Anteriormente Proyecto 8.1</t>
        </r>
      </text>
    </comment>
    <comment ref="H117" authorId="1" shapeId="0">
      <text>
        <r>
          <rPr>
            <sz val="11"/>
            <color theme="1"/>
            <rFont val="Arial"/>
            <family val="2"/>
          </rPr>
          <t>Modificación Acuerdo 006 de 2021. Anteriormente Proyecto 8.2</t>
        </r>
      </text>
    </comment>
    <comment ref="H121" authorId="1" shapeId="0">
      <text>
        <r>
          <rPr>
            <sz val="11"/>
            <color theme="1"/>
            <rFont val="Arial"/>
            <family val="2"/>
          </rPr>
          <t>Modificación Acuerdo 006 de 2021. Anteriormente Proyecto 8.3</t>
        </r>
      </text>
    </comment>
    <comment ref="H125" authorId="1" shapeId="0">
      <text>
        <r>
          <rPr>
            <sz val="11"/>
            <color theme="1"/>
            <rFont val="Arial"/>
            <family val="2"/>
          </rPr>
          <t>Modificación Acuerdo 006 de 2021. Anteriormente Proyecto 7.1</t>
        </r>
      </text>
    </comment>
    <comment ref="H129" authorId="1" shapeId="0">
      <text>
        <r>
          <rPr>
            <sz val="11"/>
            <color theme="1"/>
            <rFont val="Arial"/>
            <family val="2"/>
          </rPr>
          <t>Modificación Acuerdo 006 de 2021. Anteriormente Proyecto 7.2</t>
        </r>
      </text>
    </comment>
    <comment ref="H133" authorId="1" shapeId="0">
      <text>
        <r>
          <rPr>
            <sz val="11"/>
            <color theme="1"/>
            <rFont val="Arial"/>
            <family val="2"/>
          </rPr>
          <t>Modificación Acuerdo 006 de 2021. Anteriormente Proyecto 9.3</t>
        </r>
      </text>
    </comment>
    <comment ref="H138" authorId="1" shapeId="0">
      <text>
        <r>
          <rPr>
            <sz val="11"/>
            <color theme="1"/>
            <rFont val="Arial"/>
            <family val="2"/>
          </rPr>
          <t>Modificación Acuerdo 006 de 2021. Anteriormente Proyecto 9.1</t>
        </r>
      </text>
    </comment>
    <comment ref="H142" authorId="1" shapeId="0">
      <text>
        <r>
          <rPr>
            <sz val="11"/>
            <color theme="1"/>
            <rFont val="Arial"/>
            <family val="2"/>
          </rPr>
          <t xml:space="preserve">Modificación Acuerdo 006 de 2021. Anteriormente Proyecto 9.2
</t>
        </r>
      </text>
    </comment>
    <comment ref="H158" authorId="1" shapeId="0">
      <text>
        <r>
          <rPr>
            <sz val="11"/>
            <color theme="1"/>
            <rFont val="Arial"/>
            <family val="2"/>
          </rPr>
          <t xml:space="preserve">Modificación Acuerdo 006 de 2021. Anteriormente Proyecto 9.2
</t>
        </r>
      </text>
    </comment>
    <comment ref="H162" authorId="1" shapeId="0">
      <text>
        <r>
          <rPr>
            <sz val="11"/>
            <color theme="1"/>
            <rFont val="Arial"/>
            <family val="2"/>
          </rPr>
          <t xml:space="preserve">Modificación Acuerdo 006 de 2021. Anteriormente Proyecto 9.2
</t>
        </r>
      </text>
    </comment>
    <comment ref="H166" authorId="1" shapeId="0">
      <text>
        <r>
          <rPr>
            <sz val="11"/>
            <color theme="1"/>
            <rFont val="Arial"/>
            <family val="2"/>
          </rPr>
          <t xml:space="preserve">Modificación Acuerdo 006 de 2021. Anteriormente Proyecto 9.2
</t>
        </r>
      </text>
    </comment>
    <comment ref="H170" authorId="1" shapeId="0">
      <text>
        <r>
          <rPr>
            <sz val="11"/>
            <color theme="1"/>
            <rFont val="Arial"/>
            <family val="2"/>
          </rPr>
          <t xml:space="preserve">Modificación Acuerdo 006 de 2021. Anteriormente Proyecto 9.2
</t>
        </r>
      </text>
    </comment>
  </commentList>
</comments>
</file>

<file path=xl/comments5.xml><?xml version="1.0" encoding="utf-8"?>
<comments xmlns="http://schemas.openxmlformats.org/spreadsheetml/2006/main">
  <authors>
    <author>tc={9CB463AE-A55E-446D-9B44-5835674B7BFE}</author>
    <author>tc={A5516378-ADDF-4E61-98DF-BD414214AE3D}</author>
  </authors>
  <commentList>
    <comment ref="M15"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CVC-GUIA DE 2020 REVISAR - GUILLERMO MURCIA DIRECCIÓN DE BOSQUES</t>
        </r>
      </text>
    </comment>
    <comment ref="L28"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con IMG POMCAS,  allí no se requiere dato de adopción - CVC</t>
        </r>
      </text>
    </comment>
  </commentList>
</comments>
</file>

<file path=xl/sharedStrings.xml><?xml version="1.0" encoding="utf-8"?>
<sst xmlns="http://schemas.openxmlformats.org/spreadsheetml/2006/main" count="8269" uniqueCount="2405">
  <si>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</si>
  <si>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</si>
  <si>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</si>
  <si>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</si>
  <si>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</si>
  <si>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</si>
  <si>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Datos generales de los POMCAS:</t>
  </si>
  <si>
    <t>Cuencas, acuíferos y microcuencas objeto de planes en la jurisdicción de la CAR</t>
  </si>
  <si>
    <t>Tipo de Plan (a)</t>
  </si>
  <si>
    <t>Código (b)</t>
  </si>
  <si>
    <t>Nombre de Cuenca, Microcuenca, Acuífero</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</si>
  <si>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</si>
  <si>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</si>
  <si>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</si>
  <si>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</si>
  <si>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</si>
  <si>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</si>
  <si>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</si>
  <si>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</si>
  <si>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</si>
  <si>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</si>
  <si>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</si>
  <si>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</si>
  <si>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</si>
  <si>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</si>
  <si>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</si>
  <si>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</si>
  <si>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</si>
  <si>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</si>
  <si>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</si>
  <si>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</si>
  <si>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</si>
  <si>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</si>
  <si>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</si>
  <si>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</si>
  <si>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</si>
  <si>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</si>
  <si>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</si>
  <si>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</si>
  <si>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</si>
  <si>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Dependencia</t>
  </si>
  <si>
    <t>Nombre del funcionario</t>
  </si>
  <si>
    <t>Cargo</t>
  </si>
  <si>
    <t>Correo electrónico</t>
  </si>
  <si>
    <t>Teléfono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</si>
  <si>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</si>
  <si>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</si>
  <si>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</si>
  <si>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</si>
  <si>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</si>
  <si>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</si>
  <si>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</si>
  <si>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</si>
  <si>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</si>
  <si>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</si>
  <si>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Observaciones</t>
  </si>
  <si>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</si>
  <si>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</si>
  <si>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</si>
  <si>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</si>
  <si>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</si>
  <si>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</si>
  <si>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</si>
  <si>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</si>
  <si>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</si>
  <si>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</si>
  <si>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</si>
  <si>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</si>
  <si>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</si>
  <si>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</si>
  <si>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</si>
  <si>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</si>
  <si>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</si>
  <si>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</si>
  <si>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</si>
  <si>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</si>
  <si>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</si>
  <si>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</si>
  <si>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</si>
  <si>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</si>
  <si>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</si>
  <si>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</si>
  <si>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</si>
  <si>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</si>
  <si>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</si>
  <si>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</si>
  <si>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</si>
  <si>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</si>
  <si>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</si>
  <si>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</si>
  <si>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</si>
  <si>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</si>
  <si>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</si>
  <si>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</si>
  <si>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</si>
  <si>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</si>
  <si>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</si>
  <si>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</si>
  <si>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</si>
  <si>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</si>
  <si>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</si>
  <si>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</si>
  <si>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</si>
  <si>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</si>
  <si>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</si>
  <si>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</si>
  <si>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</si>
  <si>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</si>
  <si>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</si>
  <si>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</si>
  <si>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</si>
  <si>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</si>
  <si>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</si>
  <si>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</si>
  <si>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</si>
  <si>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</si>
  <si>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</si>
  <si>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</si>
  <si>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</si>
  <si>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</si>
  <si>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</si>
  <si>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</si>
  <si>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</si>
  <si>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</si>
  <si>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</si>
  <si>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</si>
  <si>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</si>
  <si>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</si>
  <si>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Datos reportados por la Corporación</t>
  </si>
  <si>
    <t>Datos establecidos por el MADS</t>
  </si>
  <si>
    <t>Datos calculados por el sistema</t>
  </si>
  <si>
    <t>Porcentaje de cuerpos de agua con planes de ordenamiento del recurso hídrico (PORH) adoptados</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</si>
  <si>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</si>
  <si>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</si>
  <si>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</si>
  <si>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</si>
  <si>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</si>
  <si>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</si>
  <si>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</si>
  <si>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</si>
  <si>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</si>
  <si>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</si>
  <si>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</si>
  <si>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</si>
  <si>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</si>
  <si>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</si>
  <si>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</si>
  <si>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</si>
  <si>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</si>
  <si>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</si>
  <si>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</si>
  <si>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</si>
  <si>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</si>
  <si>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</si>
  <si>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</si>
  <si>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</si>
  <si>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</si>
  <si>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</si>
  <si>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</si>
  <si>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</si>
  <si>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</si>
  <si>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</si>
  <si>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Porcentaje de Planes de Saneamiento y Manejo de Vertimientos (PSMV) con seguimiento</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</si>
  <si>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</si>
  <si>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</si>
  <si>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</si>
  <si>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</si>
  <si>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</si>
  <si>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</si>
  <si>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</si>
  <si>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</si>
  <si>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</si>
  <si>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</si>
  <si>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</si>
  <si>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</si>
  <si>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</si>
  <si>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</si>
  <si>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</si>
  <si>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</si>
  <si>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</si>
  <si>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</si>
  <si>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</si>
  <si>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</si>
  <si>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Porcentaje de cuerpos de agua con reglamentación del uso de las aguas</t>
  </si>
  <si>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</si>
  <si>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</si>
  <si>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</si>
  <si>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</si>
  <si>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</si>
  <si>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</si>
  <si>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</si>
  <si>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</si>
  <si>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</si>
  <si>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</si>
  <si>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</si>
  <si>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</si>
  <si>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</si>
  <si>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</si>
  <si>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</si>
  <si>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</si>
  <si>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Porcentaje de Programas de Uso Eficiente y Ahorro del Agua (PUEAA) con seguimiento</t>
  </si>
  <si>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</si>
  <si>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</si>
  <si>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</si>
  <si>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</si>
  <si>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</si>
  <si>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</si>
  <si>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</si>
  <si>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</si>
  <si>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</si>
  <si>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</si>
  <si>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</si>
  <si>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</si>
  <si>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</si>
  <si>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</si>
  <si>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</si>
  <si>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</si>
  <si>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</si>
  <si>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</si>
  <si>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</si>
  <si>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Porcentaje de Planes de Ordenación y Manejo de Cuencas (POMCAS), Planes de Manejo de Acuíferos (PMA) y Planes de Manejo de Microcuencas (PMM) en ejecución</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</si>
  <si>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</si>
  <si>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</si>
  <si>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</si>
  <si>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</si>
  <si>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</si>
  <si>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</si>
  <si>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</si>
  <si>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</si>
  <si>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</si>
  <si>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</si>
  <si>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</si>
  <si>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</si>
  <si>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</si>
  <si>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</si>
  <si>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</si>
  <si>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</si>
  <si>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</si>
  <si>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</si>
  <si>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</si>
  <si>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</si>
  <si>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</si>
  <si>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</si>
  <si>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</si>
  <si>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</si>
  <si>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</si>
  <si>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Indicador complementario:</t>
  </si>
  <si>
    <t>Ejecución presupuestal de acciones relacionadas con la implementación de los POMCAS, PMA y PMM</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</si>
  <si>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</si>
  <si>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</si>
  <si>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</si>
  <si>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</si>
  <si>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Reporte de ejecución de POMCAS, PMA y PMM</t>
  </si>
  <si>
    <t>Número / Año</t>
  </si>
  <si>
    <t>Acumulado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</si>
  <si>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</si>
  <si>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</si>
  <si>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</si>
  <si>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</si>
  <si>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</si>
  <si>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</si>
  <si>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</si>
  <si>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</si>
  <si>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</si>
  <si>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</si>
  <si>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</si>
  <si>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</si>
  <si>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</si>
  <si>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</si>
  <si>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</si>
  <si>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</si>
  <si>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</si>
  <si>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</si>
  <si>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</si>
  <si>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</si>
  <si>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</si>
  <si>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</si>
  <si>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</si>
  <si>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</si>
  <si>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</si>
  <si>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Porcentaje de entes territoriales asesorados en la incorporación, planificación y ejecución de acciones relacionadas con cambio climático en el marco de los instrumentos de planificación territorial</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</si>
  <si>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</si>
  <si>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</si>
  <si>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</si>
  <si>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</si>
  <si>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</si>
  <si>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</si>
  <si>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</si>
  <si>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</si>
  <si>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</si>
  <si>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</si>
  <si>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</si>
  <si>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</si>
  <si>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</si>
  <si>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</si>
  <si>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</si>
  <si>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</si>
  <si>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</si>
  <si>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</si>
  <si>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</si>
  <si>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</si>
  <si>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</si>
  <si>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</si>
  <si>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</si>
  <si>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</si>
  <si>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</si>
  <si>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</si>
  <si>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</si>
  <si>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</si>
  <si>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</si>
  <si>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</si>
  <si>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</si>
  <si>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</si>
  <si>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 xml:space="preserve">Número de entes territoriales </t>
  </si>
  <si>
    <t>Porcentaje de suelos degradados en recuperación o rehabilitación</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</si>
  <si>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</si>
  <si>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</si>
  <si>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</si>
  <si>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</si>
  <si>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</si>
  <si>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</si>
  <si>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</si>
  <si>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</si>
  <si>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</si>
  <si>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</si>
  <si>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</si>
  <si>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</si>
  <si>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</si>
  <si>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</si>
  <si>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</si>
  <si>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</si>
  <si>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</si>
  <si>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</si>
  <si>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t>Inversión asociada a recuperación o rehabilitación de suelos degradados (Millones de $)</t>
  </si>
  <si>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</si>
  <si>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</si>
  <si>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Para su cálculo, se reporta la siguiente información:</t>
  </si>
  <si>
    <t>Meta de suelos degradados en recuperación o rehabilitación (ha)</t>
  </si>
  <si>
    <t>Áreas de suelos degradados en recuperación o rehabilitación (ha)</t>
  </si>
  <si>
    <t>Porcentaje de suelos degradados en recuperación o rehabilitación (C = B / A)</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</si>
  <si>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</si>
  <si>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</si>
  <si>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</si>
  <si>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</si>
  <si>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</si>
  <si>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</si>
  <si>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</si>
  <si>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</si>
  <si>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Porcentaje de la superficie de áreas protegidas regionales declaradas, homologadas o recategorizadas, inscritas en el RUNAP</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</si>
  <si>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</si>
  <si>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</si>
  <si>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</si>
  <si>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</si>
  <si>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</si>
  <si>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</si>
  <si>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</si>
  <si>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</si>
  <si>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</si>
  <si>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</si>
  <si>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</si>
  <si>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</si>
  <si>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</si>
  <si>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</si>
  <si>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</si>
  <si>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Continentales</t>
  </si>
  <si>
    <t>Meta de áreas protegidas regionales a ser homologadas o recategorizadas, e inscritas en el RUNAP en el cuatrienio (ha)</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</si>
  <si>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</si>
  <si>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</si>
  <si>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</si>
  <si>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</si>
  <si>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</si>
  <si>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</si>
  <si>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</si>
  <si>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</si>
  <si>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</si>
  <si>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</si>
  <si>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</si>
  <si>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</si>
  <si>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</si>
  <si>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</si>
  <si>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</si>
  <si>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</si>
  <si>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</si>
  <si>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</si>
  <si>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</si>
  <si>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</si>
  <si>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</si>
  <si>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</si>
  <si>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</si>
  <si>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</si>
  <si>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</si>
  <si>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</si>
  <si>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</si>
  <si>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</si>
  <si>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</si>
  <si>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</si>
  <si>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Porcentaje de páramos delimitados por el MADS, con zonificación y régimen de usos adoptados por la CAR</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</si>
  <si>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</si>
  <si>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</si>
  <si>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</si>
  <si>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</si>
  <si>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</si>
  <si>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</si>
  <si>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</si>
  <si>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</si>
  <si>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</si>
  <si>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</si>
  <si>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</si>
  <si>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</si>
  <si>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</si>
  <si>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</si>
  <si>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Reporte de avance</t>
  </si>
  <si>
    <t>Etapa</t>
  </si>
  <si>
    <t>Páramos delimitados por el MADS (número) ubicados en la jurisdicción de la Corporación</t>
  </si>
  <si>
    <t>Actos Administrativos de la CAR que adoptan la Zonificación y régimen de usos de páramos (número)</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</si>
  <si>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</si>
  <si>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</si>
  <si>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</si>
  <si>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Porcentaje de avance en la formulación del Plan de Ordenación Forestal</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</si>
  <si>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</si>
  <si>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</si>
  <si>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</si>
  <si>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</si>
  <si>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</si>
  <si>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</si>
  <si>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</si>
  <si>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</si>
  <si>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</si>
  <si>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</si>
  <si>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</si>
  <si>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Meta de nuevas hectáreas forestales a ser ordenadas en el Plan de Ordenación Forestal en el cuatrienio (ha)</t>
  </si>
  <si>
    <t>Meta de hectáreas forestales a ser actualizadas en el Plan de Ordenación Forestal en el cuatrienio (ha) -si aplica-</t>
  </si>
  <si>
    <t>Meta: hectáreas forestales sujeto de ordenación en el cuatrienio (ha) (B+C)</t>
  </si>
  <si>
    <t>Superficie a ser ordenada en el Plan de Ordenación Forestal (*)</t>
  </si>
  <si>
    <t>Meta: hectáreas forestales sujeto de ordenación (a)</t>
  </si>
  <si>
    <t>En formulación</t>
  </si>
  <si>
    <t>En actualización</t>
  </si>
  <si>
    <t>Plan forestal adoptado</t>
  </si>
  <si>
    <t>(*) Ubique cada superficie sólo en la última etapa que se encuentre</t>
  </si>
  <si>
    <t>La suma de la superficie de las áreas en proceso de ordenación debe ser igual a la meta de hectáreas forestales a ser ordenadas.</t>
  </si>
  <si>
    <t>Relación de áreas a ser ordenadas en el Plan de Ordenación Forestal</t>
  </si>
  <si>
    <t>Nombre del área a ser ordenada</t>
  </si>
  <si>
    <t>Municipios donde se ubica</t>
  </si>
  <si>
    <t>Superficie (ha)</t>
  </si>
  <si>
    <t>Estado de avance (a)</t>
  </si>
  <si>
    <t>Acto administrativo de adopción</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</si>
  <si>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</si>
  <si>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</si>
  <si>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</si>
  <si>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Porcentaje de áreas protegidas con planes de manejo en ejecución</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</si>
  <si>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</si>
  <si>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</si>
  <si>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</si>
  <si>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</si>
  <si>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</si>
  <si>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</si>
  <si>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</si>
  <si>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</si>
  <si>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</si>
  <si>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</si>
  <si>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</si>
  <si>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</si>
  <si>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</si>
  <si>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</si>
  <si>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</si>
  <si>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</si>
  <si>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</si>
  <si>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</si>
  <si>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</si>
  <si>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</si>
  <si>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</si>
  <si>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</si>
  <si>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</si>
  <si>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</si>
  <si>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Inicial</t>
  </si>
  <si>
    <t>Presupuesto</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</si>
  <si>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</si>
  <si>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</si>
  <si>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</si>
  <si>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</si>
  <si>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Porcentaje de especies amenazadas con medidas de conservación y manejo en ejecución</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</si>
  <si>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</si>
  <si>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</si>
  <si>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</si>
  <si>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</si>
  <si>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</si>
  <si>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</si>
  <si>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</si>
  <si>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</si>
  <si>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</si>
  <si>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</si>
  <si>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</si>
  <si>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</si>
  <si>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</si>
  <si>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</si>
  <si>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</si>
  <si>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</si>
  <si>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</si>
  <si>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</si>
  <si>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</si>
  <si>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</si>
  <si>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</si>
  <si>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</si>
  <si>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</si>
  <si>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</si>
  <si>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</si>
  <si>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</si>
  <si>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</si>
  <si>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</si>
  <si>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</si>
  <si>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</si>
  <si>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</si>
  <si>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</si>
  <si>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</si>
  <si>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</si>
  <si>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</si>
  <si>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</si>
  <si>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</si>
  <si>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</si>
  <si>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</si>
  <si>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</si>
  <si>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</si>
  <si>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</si>
  <si>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</si>
  <si>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</si>
  <si>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</si>
  <si>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Porcentaje de especies invasoras con medidas de prevención, control y manejo en ejecución</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</si>
  <si>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</si>
  <si>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</si>
  <si>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</si>
  <si>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</si>
  <si>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</si>
  <si>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</si>
  <si>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</si>
  <si>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</si>
  <si>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</si>
  <si>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</si>
  <si>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</si>
  <si>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</si>
  <si>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</si>
  <si>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</si>
  <si>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</si>
  <si>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</si>
  <si>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</si>
  <si>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</si>
  <si>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</si>
  <si>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</si>
  <si>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</si>
  <si>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</si>
  <si>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</si>
  <si>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</si>
  <si>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</si>
  <si>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</si>
  <si>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</si>
  <si>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</si>
  <si>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</si>
  <si>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</si>
  <si>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Porcentaje de áreas de ecosistemas en restauración, rehabilitación y reforestación</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</si>
  <si>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</si>
  <si>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</si>
  <si>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</si>
  <si>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</si>
  <si>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</si>
  <si>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</si>
  <si>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</si>
  <si>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</si>
  <si>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</si>
  <si>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</si>
  <si>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</si>
  <si>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</si>
  <si>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</si>
  <si>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</si>
  <si>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</si>
  <si>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</si>
  <si>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</si>
  <si>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</si>
  <si>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</si>
  <si>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</si>
  <si>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</si>
  <si>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</si>
  <si>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</si>
  <si>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</si>
  <si>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</si>
  <si>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</si>
  <si>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</si>
  <si>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Implementación de acciones en manejo integrado de zonas costeras</t>
  </si>
  <si>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</si>
  <si>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</si>
  <si>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</si>
  <si>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</si>
  <si>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</si>
  <si>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</si>
  <si>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</si>
  <si>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</si>
  <si>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</si>
  <si>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</si>
  <si>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</si>
  <si>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</si>
  <si>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</si>
  <si>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</si>
  <si>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</si>
  <si>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</si>
  <si>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</si>
  <si>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</si>
  <si>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</si>
  <si>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</si>
  <si>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</si>
  <si>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</si>
  <si>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</si>
  <si>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</si>
  <si>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</si>
  <si>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</si>
  <si>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</si>
  <si>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</si>
  <si>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</si>
  <si>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</si>
  <si>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Porcentaje de ejecución de acciones relacionadas con el manejo integrado de zonas costeras.</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</si>
  <si>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</si>
  <si>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</si>
  <si>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</si>
  <si>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</si>
  <si>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</si>
  <si>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</si>
  <si>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</si>
  <si>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</si>
  <si>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</si>
  <si>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</si>
  <si>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</si>
  <si>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</si>
  <si>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</si>
  <si>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</si>
  <si>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</si>
  <si>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</si>
  <si>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</si>
  <si>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Porcentaje de Planes de Gestión Integral de Residuos Sólidos (PGIRS) con seguimiento a metas de aprovechamiento</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</si>
  <si>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</si>
  <si>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</si>
  <si>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</si>
  <si>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</si>
  <si>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</si>
  <si>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</si>
  <si>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</si>
  <si>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</si>
  <si>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</si>
  <si>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</si>
  <si>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</si>
  <si>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</si>
  <si>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</si>
  <si>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</si>
  <si>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</si>
  <si>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</si>
  <si>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</si>
  <si>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</si>
  <si>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</si>
  <si>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</si>
  <si>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Porcentaje de sectores con acompañamiento para la reconversión hacia sistemas sostenibles de producción</t>
  </si>
  <si>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</si>
  <si>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</si>
  <si>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</si>
  <si>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</si>
  <si>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</si>
  <si>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</si>
  <si>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</si>
  <si>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</si>
  <si>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</si>
  <si>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</si>
  <si>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</si>
  <si>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</si>
  <si>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</si>
  <si>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</si>
  <si>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</si>
  <si>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</si>
  <si>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</si>
  <si>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</si>
  <si>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</si>
  <si>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</si>
  <si>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</si>
  <si>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</si>
  <si>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</si>
  <si>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</si>
  <si>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</si>
  <si>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</si>
  <si>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</si>
  <si>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</si>
  <si>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</si>
  <si>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</si>
  <si>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t>Ejecución presupuestal de acciones relacionadas con el acompañamiento para la reconversión hacia sistemas sostenibles de producción</t>
  </si>
  <si>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</si>
  <si>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</si>
  <si>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</si>
  <si>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Número de sectores priorizados para acompañamiento en la reconversión hacia sistemas sostenibles de producción (SPA)</t>
  </si>
  <si>
    <t>Indicador Complementario:</t>
  </si>
  <si>
    <t>Sector(es)</t>
  </si>
  <si>
    <t>Ejecución Presupuestal (%)</t>
  </si>
  <si>
    <t>inicial</t>
  </si>
  <si>
    <t>Ppto. Definitivo</t>
  </si>
  <si>
    <t>Construcción de agendas sectoriales conjuntas</t>
  </si>
  <si>
    <t>Seguimiento al cumplimiento de las agendas sectoriales.</t>
  </si>
  <si>
    <t>Materiales y guías para el producción y consumo sostenible</t>
  </si>
  <si>
    <t>Eventos de capacitación</t>
  </si>
  <si>
    <t>Eventos de socialización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</si>
  <si>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</si>
  <si>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</si>
  <si>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</si>
  <si>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</si>
  <si>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</si>
  <si>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</si>
  <si>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</si>
  <si>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Porcentaje de ejecución de acciones en Gestión Ambiental Urbana</t>
  </si>
  <si>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</si>
  <si>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</si>
  <si>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</si>
  <si>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</si>
  <si>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</si>
  <si>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</si>
  <si>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</si>
  <si>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</si>
  <si>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</si>
  <si>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</si>
  <si>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</si>
  <si>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</si>
  <si>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</si>
  <si>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</si>
  <si>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</si>
  <si>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</si>
  <si>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</si>
  <si>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</si>
  <si>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</si>
  <si>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</si>
  <si>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</si>
  <si>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</si>
  <si>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</si>
  <si>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</si>
  <si>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</si>
  <si>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</si>
  <si>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</si>
  <si>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</si>
  <si>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</si>
  <si>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</si>
  <si>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</si>
  <si>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</si>
  <si>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</si>
  <si>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</si>
  <si>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</si>
  <si>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</si>
  <si>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</si>
  <si>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</si>
  <si>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</si>
  <si>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</si>
  <si>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</si>
  <si>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</si>
  <si>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</si>
  <si>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</si>
  <si>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</si>
  <si>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</si>
  <si>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</si>
  <si>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</si>
  <si>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t>Porcentaje de ejecución de acciones relacionadas con la gestión ambiental urbana.</t>
  </si>
  <si>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</si>
  <si>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</si>
  <si>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</si>
  <si>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</si>
  <si>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</si>
  <si>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</si>
  <si>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</si>
  <si>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</si>
  <si>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</si>
  <si>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</si>
  <si>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</si>
  <si>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</si>
  <si>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gestión ambiental urbana</t>
  </si>
  <si>
    <t>Ejecución física de las acciones relacionadas con la gestión ambiental urbana</t>
  </si>
  <si>
    <t>Planificación y ordenamiento ambiental en áreas urbanas</t>
  </si>
  <si>
    <t>Gestión ambiental del Espacio Público en áreas urbanas</t>
  </si>
  <si>
    <t xml:space="preserve">Prevención y Control de la Contaminación del Aire en áreas urbanas </t>
  </si>
  <si>
    <t>Gestión del Recurso Hídrico en áreas urbanas</t>
  </si>
  <si>
    <t>Gestión de Residuos sólidos en áreas urbanas</t>
  </si>
  <si>
    <t>Índice de calidad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</si>
  <si>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</si>
  <si>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</si>
  <si>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</si>
  <si>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</si>
  <si>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</si>
  <si>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</si>
  <si>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Implementación del Programa Regional de Negocios Verdes por la autoridad ambiental</t>
  </si>
  <si>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</si>
  <si>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</si>
  <si>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</si>
  <si>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</si>
  <si>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</si>
  <si>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</si>
  <si>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</si>
  <si>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</si>
  <si>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</si>
  <si>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</si>
  <si>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</si>
  <si>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</si>
  <si>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</si>
  <si>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</si>
  <si>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</si>
  <si>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</si>
  <si>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</si>
  <si>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</si>
  <si>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</si>
  <si>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</si>
  <si>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</si>
  <si>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</si>
  <si>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</si>
  <si>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</si>
  <si>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</si>
  <si>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</si>
  <si>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</si>
  <si>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</si>
  <si>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</si>
  <si>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</si>
  <si>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</si>
  <si>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</si>
  <si>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</si>
  <si>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</si>
  <si>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</si>
  <si>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</si>
  <si>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</si>
  <si>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</si>
  <si>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</si>
  <si>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</si>
  <si>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</si>
  <si>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</si>
  <si>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</si>
  <si>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</si>
  <si>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</si>
  <si>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</si>
  <si>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</si>
  <si>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</si>
  <si>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</si>
  <si>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</si>
  <si>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</si>
  <si>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</si>
  <si>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</si>
  <si>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xml:space="preserve">Realización de talleres </t>
  </si>
  <si>
    <t>Protocolizar la creación de la ventanilla o nodo de negocios verdes y/o la suscripción de alianza, en la A.A</t>
  </si>
  <si>
    <t>Verificar como mínimo dos negocios verdes por A.A.</t>
  </si>
  <si>
    <t>Seguimiento a los planes de acción de la A.A. y a los planes de mejora</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</si>
  <si>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</si>
  <si>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</si>
  <si>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</si>
  <si>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</si>
  <si>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</si>
  <si>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</si>
  <si>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</si>
  <si>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Tiempo promedio de trámite para la resolución de autorizaciones ambientales otorgadas por la corporación</t>
  </si>
  <si>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</si>
  <si>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</si>
  <si>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</si>
  <si>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</si>
  <si>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</si>
  <si>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</si>
  <si>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</si>
  <si>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</si>
  <si>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</si>
  <si>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</si>
  <si>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</si>
  <si>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</si>
  <si>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</si>
  <si>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</si>
  <si>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</si>
  <si>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</si>
  <si>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</si>
  <si>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</si>
  <si>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</si>
  <si>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</si>
  <si>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</si>
  <si>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</si>
  <si>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</si>
  <si>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</si>
  <si>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</si>
  <si>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</si>
  <si>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</si>
  <si>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</si>
  <si>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</si>
  <si>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</si>
  <si>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</si>
  <si>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</si>
  <si>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</si>
  <si>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</si>
  <si>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</si>
  <si>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</si>
  <si>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</si>
  <si>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</si>
  <si>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</si>
  <si>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</si>
  <si>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</si>
  <si>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</si>
  <si>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</si>
  <si>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</si>
  <si>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</si>
  <si>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</si>
  <si>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</si>
  <si>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Porcentaje de autorizaciones ambientales con seguimiento</t>
  </si>
  <si>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</si>
  <si>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</si>
  <si>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</si>
  <si>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</si>
  <si>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</si>
  <si>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</si>
  <si>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</si>
  <si>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</si>
  <si>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</si>
  <si>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</si>
  <si>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</si>
  <si>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</si>
  <si>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</si>
  <si>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</si>
  <si>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</si>
  <si>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</si>
  <si>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</si>
  <si>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</si>
  <si>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</si>
  <si>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</si>
  <si>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</si>
  <si>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</si>
  <si>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</si>
  <si>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</si>
  <si>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</si>
  <si>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</si>
  <si>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</si>
  <si>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</si>
  <si>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</si>
  <si>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</si>
  <si>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</si>
  <si>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</si>
  <si>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</si>
  <si>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</si>
  <si>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</si>
  <si>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</si>
  <si>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</si>
  <si>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</si>
  <si>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</si>
  <si>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</si>
  <si>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</si>
  <si>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</si>
  <si>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</si>
  <si>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</si>
  <si>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</si>
  <si>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</si>
  <si>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</si>
  <si>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</si>
  <si>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</si>
  <si>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</si>
  <si>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</si>
  <si>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</si>
  <si>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</si>
  <si>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</si>
  <si>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</si>
  <si>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</si>
  <si>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</si>
  <si>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</si>
  <si>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</si>
  <si>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</si>
  <si>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</si>
  <si>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</si>
  <si>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</si>
  <si>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Porcentaje de Procesos Sancionatorios Resueltos</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</si>
  <si>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</si>
  <si>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</si>
  <si>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</si>
  <si>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</si>
  <si>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</si>
  <si>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</si>
  <si>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</si>
  <si>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</si>
  <si>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</si>
  <si>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</si>
  <si>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</si>
  <si>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</si>
  <si>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</si>
  <si>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</si>
  <si>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</si>
  <si>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</si>
  <si>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</si>
  <si>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</si>
  <si>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</si>
  <si>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</si>
  <si>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Porcentaje de municipios asesorados o asistidos en la inclusión del componente ambiental en los procesos de planificación y ordenamiento territorial, con énfasis en la incorporación de las determinantes ambientales para la revisión y ajuste de los POT</t>
  </si>
  <si>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</si>
  <si>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</si>
  <si>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</si>
  <si>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</si>
  <si>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</si>
  <si>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</si>
  <si>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</si>
  <si>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</si>
  <si>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</si>
  <si>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</si>
  <si>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</si>
  <si>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</si>
  <si>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</si>
  <si>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</si>
  <si>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</si>
  <si>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</si>
  <si>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</si>
  <si>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</si>
  <si>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</si>
  <si>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</si>
  <si>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</si>
  <si>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</si>
  <si>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</si>
  <si>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</si>
  <si>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</si>
  <si>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</si>
  <si>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</si>
  <si>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</si>
  <si>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Porcentaje de redes y estaciones de monitoreo en operación</t>
  </si>
  <si>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</si>
  <si>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</si>
  <si>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</si>
  <si>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</si>
  <si>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</si>
  <si>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</si>
  <si>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</si>
  <si>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</si>
  <si>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</si>
  <si>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</si>
  <si>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</si>
  <si>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</si>
  <si>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</si>
  <si>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</si>
  <si>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</si>
  <si>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</si>
  <si>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</si>
  <si>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</si>
  <si>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</si>
  <si>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</si>
  <si>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</si>
  <si>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</si>
  <si>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</si>
  <si>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</si>
  <si>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</si>
  <si>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</si>
  <si>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</si>
  <si>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</si>
  <si>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</si>
  <si>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</si>
  <si>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</si>
  <si>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</si>
  <si>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</si>
  <si>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</si>
  <si>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</si>
  <si>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</si>
  <si>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</si>
  <si>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</si>
  <si>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</si>
  <si>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</si>
  <si>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</si>
  <si>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</si>
  <si>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</si>
  <si>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</si>
  <si>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</si>
  <si>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Redes instaladas en la Corporación</t>
  </si>
  <si>
    <t>Red1</t>
  </si>
  <si>
    <t>Red2</t>
  </si>
  <si>
    <t>Red3</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</si>
  <si>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</si>
  <si>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</si>
  <si>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</si>
  <si>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</si>
  <si>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</si>
  <si>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</si>
  <si>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</si>
  <si>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</si>
  <si>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</si>
  <si>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</si>
  <si>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</si>
  <si>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</si>
  <si>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</si>
  <si>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</si>
  <si>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</si>
  <si>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</si>
  <si>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</si>
  <si>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</si>
  <si>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</si>
  <si>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</si>
  <si>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</si>
  <si>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</si>
  <si>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</si>
  <si>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Porcentaje de actualización y reporte de la información en el SIAC</t>
  </si>
  <si>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</si>
  <si>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</si>
  <si>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</si>
  <si>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</si>
  <si>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</si>
  <si>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</si>
  <si>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</si>
  <si>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</si>
  <si>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</si>
  <si>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</si>
  <si>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</si>
  <si>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</si>
  <si>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</si>
  <si>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t>Porcentaje de actualización y reporte de la información al SIAC</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</si>
  <si>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</si>
  <si>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</si>
  <si>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</si>
  <si>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</si>
  <si>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</si>
  <si>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</si>
  <si>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</si>
  <si>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</si>
  <si>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</si>
  <si>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</si>
  <si>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</si>
  <si>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</si>
  <si>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t>Porcentaje de actualización y reporte de la información por cada subsistema (información validada)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</si>
  <si>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</si>
  <si>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</si>
  <si>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</si>
  <si>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</si>
  <si>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</si>
  <si>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</si>
  <si>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</si>
  <si>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</si>
  <si>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</si>
  <si>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</si>
  <si>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</si>
  <si>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</si>
  <si>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RESPEL</t>
  </si>
  <si>
    <t>SIUR (RUA)</t>
  </si>
  <si>
    <t>Número de registros validados al año (RVS)</t>
  </si>
  <si>
    <t>Número de registros totales a ser validados por la Corporación (RTVS)</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</si>
  <si>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</si>
  <si>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</si>
  <si>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</si>
  <si>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Ejecución de Acciones en Educación Ambiental</t>
  </si>
  <si>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</si>
  <si>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</si>
  <si>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</si>
  <si>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</si>
  <si>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</si>
  <si>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</si>
  <si>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</si>
  <si>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</si>
  <si>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</si>
  <si>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</si>
  <si>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</si>
  <si>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</si>
  <si>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</si>
  <si>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</si>
  <si>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</si>
  <si>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</si>
  <si>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</si>
  <si>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</si>
  <si>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</si>
  <si>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</si>
  <si>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</si>
  <si>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</si>
  <si>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</si>
  <si>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</si>
  <si>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</si>
  <si>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</si>
  <si>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</si>
  <si>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</si>
  <si>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</si>
  <si>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</si>
  <si>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</si>
  <si>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</si>
  <si>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</si>
  <si>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1.</t>
  </si>
  <si>
    <t>Porcentaje de avance en la formulación y/o ajuste de los Planes de Ordenación y Manejo de Cuencas (POMCAS), Planes de Manejo de Acuíferos (PMA) y Planes de Manejo de Microcuencas (PMM)</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</si>
  <si>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</si>
  <si>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</si>
  <si>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</si>
  <si>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</si>
  <si>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</si>
  <si>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</si>
  <si>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</si>
  <si>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</si>
  <si>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</si>
  <si>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</si>
  <si>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</si>
  <si>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</si>
  <si>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</si>
  <si>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</si>
  <si>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</si>
  <si>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</si>
  <si>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</si>
  <si>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</si>
  <si>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</si>
  <si>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</si>
  <si>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</si>
  <si>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</si>
  <si>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</si>
  <si>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</si>
  <si>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</si>
  <si>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</si>
  <si>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Marinas, costeras  e Insulares (*)</t>
  </si>
  <si>
    <t>Porcentaje de sectores con acompañamiento para la reconversión hacia sistemas sostenibles de producción (PSA = SA / SPA)</t>
  </si>
  <si>
    <t>Sectores acompañados en la reconversión hacia sistemas sostenibles de producción (SA)</t>
  </si>
  <si>
    <t>BORRE O AGREGUE REDES</t>
  </si>
  <si>
    <t>Porcentaje de información validada por la Corporación (PARSIV ) (C = B / A)</t>
  </si>
  <si>
    <t>Observación</t>
  </si>
  <si>
    <t>No. Hoja</t>
  </si>
  <si>
    <t>Indicador</t>
  </si>
  <si>
    <t>Observaciones para la mejora de la aplicación de los indicadores</t>
  </si>
  <si>
    <t xml:space="preserve">Año </t>
  </si>
  <si>
    <t>VOLVER AL INDICE</t>
  </si>
  <si>
    <t>Área (Has)</t>
  </si>
  <si>
    <t>Hoja de fórmulas</t>
  </si>
  <si>
    <t>Relación de páramos delimitados por el MADS, con zonificación y régimen de usos adoptados por la CAR</t>
  </si>
  <si>
    <t>Nombre del páramo</t>
  </si>
  <si>
    <t>Estado de avance</t>
  </si>
  <si>
    <t>* Valor Acumulado</t>
  </si>
  <si>
    <t>Variable  (*)</t>
  </si>
  <si>
    <t>Minero</t>
  </si>
  <si>
    <t>*</t>
  </si>
  <si>
    <t>Hidroeléctrico</t>
  </si>
  <si>
    <t>infraestructura</t>
  </si>
  <si>
    <t>Talleres de contrucción del plan regional</t>
  </si>
  <si>
    <t>Verificación de negocios verdes</t>
  </si>
  <si>
    <t>Participación en FIMA</t>
  </si>
  <si>
    <t>Conocer e identificar la identificación de la base natural que soporta el territorio</t>
  </si>
  <si>
    <t>Identificar, prevenir y mitigar amenazas y vulnerabilidades de origen natural, socio natural y antrópico</t>
  </si>
  <si>
    <t>Conservar, preservar y recuperar elementos naturales del espacio público</t>
  </si>
  <si>
    <t>Implementar el programa de acreditación de laboratorios de medición de calidad del aire y ruido ambiental</t>
  </si>
  <si>
    <t>Operar el sistema de vigilancia de calidad del aire</t>
  </si>
  <si>
    <t>Realizar el seguimiento de los Planes de saneamiento y manejo de vertimientos (PSMV)</t>
  </si>
  <si>
    <t>Gestión del recurso hídrico en áreas urbanas</t>
  </si>
  <si>
    <t>Promedio de Planes en ejecución</t>
  </si>
  <si>
    <t>Inscrita en el RUNAP</t>
  </si>
  <si>
    <t>Inscritas en el RUNAP</t>
  </si>
  <si>
    <t>Resumen del Indicador</t>
  </si>
  <si>
    <t>Meta de áreas inscritas en el RUNAP (ha)</t>
  </si>
  <si>
    <t>Superficie total de áreas protegidas regionales declaradas, homologadas o recategorizadas, inscritas en el RUNAP</t>
  </si>
  <si>
    <t xml:space="preserve">Meta total de nuevas áreas protegidas a ser inscritas en el RUNAP en el cuatrienio (ha) </t>
  </si>
  <si>
    <t>Superfice de avance anual (ha)</t>
  </si>
  <si>
    <t>Avance Cuatrienal (%)</t>
  </si>
  <si>
    <t>Ponderador acumulado esperado en cada fase</t>
  </si>
  <si>
    <t>Ponderaciones de referencia</t>
  </si>
  <si>
    <t>Formulación</t>
  </si>
  <si>
    <t>Aprestamiento</t>
  </si>
  <si>
    <t>Logística</t>
  </si>
  <si>
    <t>Oficina</t>
  </si>
  <si>
    <t>Preparación</t>
  </si>
  <si>
    <t>Avance (Ponderación acumulada)</t>
  </si>
  <si>
    <t>Meta de avance anual (%)</t>
  </si>
  <si>
    <t>Determinación de la Meta de Avance Anual</t>
  </si>
  <si>
    <t>Hectareas</t>
  </si>
  <si>
    <t>Avance esperado (Ponderación acumulada)</t>
  </si>
  <si>
    <t>Meta de avance anual (ha)</t>
  </si>
  <si>
    <t>Meta de avance anual ponderada (ha)</t>
  </si>
  <si>
    <t>Descripción</t>
  </si>
  <si>
    <t xml:space="preserve">Definición de la unidad objeto de ordenación forestal
Asignación de recursos
Inicio del proceso pre y contractual
Conformación del equipo de trabajo  </t>
  </si>
  <si>
    <t>Actividades de referencia  en el proceso de formulación, implementación y seguimiento del Plan de Ordenación Forestal</t>
  </si>
  <si>
    <t>Consulta, validación y digitalización de información secundaria
Procesamiento e interpretación de imágenes satelitales
Generación de información cartográfica preliminar
Definición de metodología para levantamiento de información primaria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</si>
  <si>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</si>
  <si>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 xml:space="preserve">Procesamiento y análisis de información primaria
Propuesta zonificación inicial de la UOF
Propuesta de zonificación de las áreas forestales que componen la UOF
 Formulación del POF para cada área forestal de la UOF
</t>
  </si>
  <si>
    <t>Socialización versión premiminar de los POF
Armonización de los POF con actores locales y regionales
Edición y ajustes de los POF</t>
  </si>
  <si>
    <t>Aprobación de los POF por el Consejo Directivo de la autoridad ambiental competente</t>
  </si>
  <si>
    <t>Aprobación</t>
  </si>
  <si>
    <t>Seguimiento de permisos de vertimiento de agua</t>
  </si>
  <si>
    <t>Porcentaje de autorizaciones ambientales con seguimiento (promedio simple)</t>
  </si>
  <si>
    <t>Cálculo del indicador global</t>
  </si>
  <si>
    <t>% Seguimiento</t>
  </si>
  <si>
    <t>Seguimiento ponderado</t>
  </si>
  <si>
    <t>S</t>
  </si>
  <si>
    <t>Tiempo Promedio</t>
  </si>
  <si>
    <t>Meta anual</t>
  </si>
  <si>
    <t>% Meta alcanzada</t>
  </si>
  <si>
    <t>Porcentaje de actualización y reporte de la información al SIAC (Promedio)</t>
  </si>
  <si>
    <t>NO APLICA</t>
  </si>
  <si>
    <t>SI APLICA</t>
  </si>
  <si>
    <t>NO SE REPORTA</t>
  </si>
  <si>
    <t>SI SE REPORTA</t>
  </si>
  <si>
    <t xml:space="preserve"> ¿El Indicador aplica por las especificades ambientales regionales? </t>
  </si>
  <si>
    <t>Acuerdo Consejo Directivo</t>
  </si>
  <si>
    <t xml:space="preserve">Observaciones </t>
  </si>
  <si>
    <t>Acuerdo</t>
  </si>
  <si>
    <t>Programas</t>
  </si>
  <si>
    <t>Programa o Proyecto asociado</t>
  </si>
  <si>
    <t>PAFP t =</t>
  </si>
  <si>
    <t>COMPORTAMIENTO META FISICA 
PLAN DE ACCION</t>
  </si>
  <si>
    <t xml:space="preserve">(5)
PORCENTAJE DE AVANCE 
FISICO %
(Periodo Evaluado)
((4/3)*100)
</t>
  </si>
  <si>
    <t>(5-A) DESCRIPCIÓN DEL AVANCE 
(Se puede describir en texto lo que se desea aclarar del avance númerico respectivo)</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</si>
  <si>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</si>
  <si>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</si>
  <si>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ANEXO No. 2.PROTOCOLO O GUÍA DE DILIGENCIAMIENTO</t>
  </si>
  <si>
    <t xml:space="preserve">MATRIZ DE SEGUIMIENTO A LA GESTIÓN Y DE AVANCE EN LAS METAS FÍSICAS Y FINANCIERAS DEL PLAN DE ACCIÓN </t>
  </si>
  <si>
    <t xml:space="preserve">ITEM </t>
  </si>
  <si>
    <t>DEFINICIONES</t>
  </si>
  <si>
    <t>(2) UNIDAD DE MEDIDA</t>
  </si>
  <si>
    <t>(3) META FÍSICA ANUAL</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</si>
  <si>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</si>
  <si>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</si>
  <si>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</si>
  <si>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Identifique el valor  (en numero) de la meta del plan de acción con relación al programa y/o proyecto reportado en la columna (1). Ejemplo: hectáreas reforestadas, microcuencas con plan de ordenamiento formulado, # de vertimientos reglamentados, etc.</t>
  </si>
  <si>
    <t xml:space="preserve">Relacione aquí de acuerdo al plan de inversión vigente (incluye adiciones o modificaciones) los montos de inversión anual previstos para cada programa o proyecto </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</si>
  <si>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</si>
  <si>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 xml:space="preserve">Calcule el porcentaje del avance anual de la Meta financiera programada. Divida el valor de la columna  (12) con el valor de la columna (11) y multiplique por 100. </t>
  </si>
  <si>
    <t>Realice las respectivas observaciones que sean necesarias, principalmente cuando se requiera hacer alguna precisión sobre el avance de las metas físicas y financieras..</t>
  </si>
  <si>
    <t xml:space="preserve">RECURSOS VIGENCIA :  </t>
  </si>
  <si>
    <t>NIVEL RENTISTICO</t>
  </si>
  <si>
    <t>Multas y sanciones</t>
  </si>
  <si>
    <t>Donaciones</t>
  </si>
  <si>
    <t>CONCEPTO</t>
  </si>
  <si>
    <t>GASTOS DE PERSONAL</t>
  </si>
  <si>
    <t>TRANSFERENCIAS CORRIENTES</t>
  </si>
  <si>
    <t>SENTENCIAS Y CONCILIACIONES</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</si>
  <si>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</si>
  <si>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</si>
  <si>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</si>
  <si>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</si>
  <si>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</si>
  <si>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</si>
  <si>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</si>
  <si>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</si>
  <si>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</si>
  <si>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</si>
  <si>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</si>
  <si>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</si>
  <si>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</si>
  <si>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</si>
  <si>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</si>
  <si>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</si>
  <si>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</si>
  <si>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</si>
  <si>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</si>
  <si>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</si>
  <si>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</si>
  <si>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</si>
  <si>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</si>
  <si>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</si>
  <si>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</si>
  <si>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</si>
  <si>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</si>
  <si>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</si>
  <si>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</si>
  <si>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</si>
  <si>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</si>
  <si>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</si>
  <si>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</si>
  <si>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</si>
  <si>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</si>
  <si>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</si>
  <si>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</si>
  <si>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</si>
  <si>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</si>
  <si>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</si>
  <si>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</si>
  <si>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Periodo a reportar</t>
  </si>
  <si>
    <t>Nombre de la persona responsable del reporte</t>
  </si>
  <si>
    <t xml:space="preserve">MATRIZ DE SEGUIMIENTO DEL PLAN DE ACCIÓN
ANEXO No. 1. AVANCE EN LAS METAS FÍSICAS Y FINANCIERAS DEL PLAN DE ACCIÓN  </t>
  </si>
  <si>
    <t>PERIODO REPORTADO:</t>
  </si>
  <si>
    <t xml:space="preserve">ANEXO NO. 3. MATRIZ DE REPORTE DE AVANCE DE INDICADORES MÍNIMOS DE GESTIÓN INCORPORADOS EN LA RESOLUCIÓN 667 DE 2016  </t>
  </si>
  <si>
    <t>CORPORACIÓN AUTÓMA REGIONAL DE XXXXX</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</si>
  <si>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</si>
  <si>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</si>
  <si>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</si>
  <si>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</si>
  <si>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</si>
  <si>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</si>
  <si>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</si>
  <si>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</si>
  <si>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</si>
  <si>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</si>
  <si>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</si>
  <si>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</si>
  <si>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</si>
  <si>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</si>
  <si>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</si>
  <si>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</si>
  <si>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</si>
  <si>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</si>
  <si>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</si>
  <si>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</si>
  <si>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</si>
  <si>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</si>
  <si>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</si>
  <si>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</si>
  <si>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</si>
  <si>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</si>
  <si>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</si>
  <si>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01</t>
  </si>
  <si>
    <t>Ingresos Corrientes</t>
  </si>
  <si>
    <t>Ingresos tributarios</t>
  </si>
  <si>
    <t>Impuestos directos</t>
  </si>
  <si>
    <t>Sobretasa ambiental - Peajes</t>
  </si>
  <si>
    <t>02</t>
  </si>
  <si>
    <t>Ingresos no tributarios</t>
  </si>
  <si>
    <t>Contribuciones</t>
  </si>
  <si>
    <t>Contribuciones diversas</t>
  </si>
  <si>
    <t>Contribución sector eléctrico</t>
  </si>
  <si>
    <t>03</t>
  </si>
  <si>
    <t>04</t>
  </si>
  <si>
    <t>Tasas y derechos administrativos</t>
  </si>
  <si>
    <t>Tasa retributiva</t>
  </si>
  <si>
    <t>Tasa por el uso del agua</t>
  </si>
  <si>
    <t>05</t>
  </si>
  <si>
    <t>06</t>
  </si>
  <si>
    <t>07</t>
  </si>
  <si>
    <t>08</t>
  </si>
  <si>
    <t>Multas, sanciones e intereses de mora</t>
  </si>
  <si>
    <t>Multas ambientales</t>
  </si>
  <si>
    <t>Intereses de mora</t>
  </si>
  <si>
    <t>Venta de bienes y servicios</t>
  </si>
  <si>
    <t>Ventas de establecimientos de mercado</t>
  </si>
  <si>
    <t>Agricultura, silvicultura y productos de la pesca</t>
  </si>
  <si>
    <t>Productos metálicos, maquinaria y equipo</t>
  </si>
  <si>
    <t>Transferencias corrientes</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</si>
  <si>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</si>
  <si>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</si>
  <si>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</si>
  <si>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</si>
  <si>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</si>
  <si>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</si>
  <si>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</si>
  <si>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</si>
  <si>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</si>
  <si>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</si>
  <si>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</si>
  <si>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</si>
  <si>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</si>
  <si>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</si>
  <si>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Disposición de activos</t>
  </si>
  <si>
    <t>Disposición de activos no financieros</t>
  </si>
  <si>
    <t>Disposición de activos fijos</t>
  </si>
  <si>
    <t>Disposición de edificaciones y estructuras</t>
  </si>
  <si>
    <t>Disposición de maquinaria y equipo</t>
  </si>
  <si>
    <t>Disposición de otros activos fijos</t>
  </si>
  <si>
    <t>Disposición de productos de la propiedad intelectual</t>
  </si>
  <si>
    <t>Disposición de activos no producidos</t>
  </si>
  <si>
    <t>Disposición de  tierras y terrenos</t>
  </si>
  <si>
    <t>Rendimientos financieros</t>
  </si>
  <si>
    <t>09</t>
  </si>
  <si>
    <t>10</t>
  </si>
  <si>
    <t>11</t>
  </si>
  <si>
    <t>12</t>
  </si>
  <si>
    <t>Recursos de crédito externo</t>
  </si>
  <si>
    <t>Recursos de contratos de empréstitos externos</t>
  </si>
  <si>
    <t>Bancos comerciales</t>
  </si>
  <si>
    <t>Entidades de fomento</t>
  </si>
  <si>
    <t>Recursos de crédito interno</t>
  </si>
  <si>
    <t>Recursos de contratos de empréstitos internos</t>
  </si>
  <si>
    <t>Colocación y títulos TES clase B a corto plazo</t>
  </si>
  <si>
    <t>Colocación y títulos TES clase B a largo plazo</t>
  </si>
  <si>
    <t>Indemnizaciones relacionadas con seguros no de vida</t>
  </si>
  <si>
    <t>13</t>
  </si>
  <si>
    <t>14</t>
  </si>
  <si>
    <t>Recuperación cuotas partes pensionales</t>
  </si>
  <si>
    <t>Recursos del balance</t>
  </si>
  <si>
    <t xml:space="preserve"> INFORME DE EJECUCION PRESUPUESTAL DE INGRESOS </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</si>
  <si>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</si>
  <si>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</si>
  <si>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</si>
  <si>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</si>
  <si>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</si>
  <si>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</si>
  <si>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</si>
  <si>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</si>
  <si>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</si>
  <si>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</si>
  <si>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</si>
  <si>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</si>
  <si>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</si>
  <si>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ADQUISICIÓN DE BIENES Y SERVICIOS</t>
  </si>
  <si>
    <t>Adquisición de activos no financieros</t>
  </si>
  <si>
    <t>Adquisiciones diferentes de activos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</si>
  <si>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</si>
  <si>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</si>
  <si>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</si>
  <si>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</si>
  <si>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</si>
  <si>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</si>
  <si>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</si>
  <si>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</si>
  <si>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</si>
  <si>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</si>
  <si>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</si>
  <si>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Comisiones y otros gastos</t>
  </si>
  <si>
    <t>Conciliaciones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</si>
  <si>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</si>
  <si>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</si>
  <si>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</si>
  <si>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</si>
  <si>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</si>
  <si>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</si>
  <si>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</si>
  <si>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</si>
  <si>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</si>
  <si>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</si>
  <si>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</si>
  <si>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</si>
  <si>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</si>
  <si>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</si>
  <si>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</si>
  <si>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</si>
  <si>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</si>
  <si>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CONCEPTO 
(2)</t>
  </si>
  <si>
    <t>Reporte el avance acumulado en la vigencia del Plan de Acción, desde su aprobación hasta el periodo del informe.  Ejemplo $100'000.000.oo (2020) + $150'000.000.oo (2021), da un acumulado de inversión del Plan de Acción de $250'000.000.oo</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</si>
  <si>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</si>
  <si>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</si>
  <si>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</si>
  <si>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</si>
  <si>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Estado de avance a 31 de diciembre de 2019 (c)</t>
  </si>
  <si>
    <t>Estado de avance a 31 de diciembre de 2019 (%)</t>
  </si>
  <si>
    <t>Número total de cuerpos de agua sujeto de reglamentación de planes de ordenamiento del recurso hídrico (PORH) adoptados a 31/12/2019:</t>
  </si>
  <si>
    <t>Número total de cuerpos de agua con reglamentación del uso de las aguas a 31/12/2019:</t>
  </si>
  <si>
    <t>Número total de Programas de Uso Eficiente y Ahorro del Agua (PUEAA) aprobados por la Corporación a 31/12/2019:</t>
  </si>
  <si>
    <t>Número de áreas protegidas inscritas en el RUNAP a 31/12/2019 (número)</t>
  </si>
  <si>
    <t>Superficie de áreas protegidas inscritas en el RUNAP a 31/12/2019 (ha)</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</si>
  <si>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</si>
  <si>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</si>
  <si>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Superficie cubierta en el Plan de Ordenación Forestal adoptado a 31/12/2019 (ha)</t>
  </si>
  <si>
    <t>Superficie total del Plan de Ordenación Forestal a 31/12/2023 (ha)</t>
  </si>
  <si>
    <t>Número total de licencias ambientales vigentes y aprobadas por la Corporación a 31/12/2109:</t>
  </si>
  <si>
    <t>Número de usuarios de agua a 31/12/2019</t>
  </si>
  <si>
    <t>Número de concesiones de agua otorgadas a 31/12/2019</t>
  </si>
  <si>
    <t>Número de captaciones de agua otorgadas a 31/12/2019</t>
  </si>
  <si>
    <t>Número de usuarios de vertimientos de agua a 31/12/2019</t>
  </si>
  <si>
    <t>Número de permisos de vertimiento de agua otorgadas a 31/12/2019</t>
  </si>
  <si>
    <t>Número de puntos de vertimientos a 31/12/2019</t>
  </si>
  <si>
    <t>Número de usuarios de permisos de aprovechamiento forestal a 31/12/2019</t>
  </si>
  <si>
    <t>Número de permisos de aprovechamiento forestal vigentes a 31/12/2019</t>
  </si>
  <si>
    <t>Número de usuarios de permisos de emisiones atmosféricas a 31/12/2019</t>
  </si>
  <si>
    <t>Número de permisos de emisiones atmosféricas vigentes a 31/12/2019</t>
  </si>
  <si>
    <t>ANEXOS INFORME DE SEGUIMIENTO AL PLAN DE ACCIÓN 2020-2023</t>
  </si>
  <si>
    <t>Relacione aquí de acuerdo al plan de inversión del Plan de Acción  los montos de inversión previstos para cada programa o proyecto para los cuatro años. (incluye adiciones o modificaciones).</t>
  </si>
  <si>
    <t xml:space="preserve">(5-A) DESCRIPCIÓN DEL AVANCE </t>
  </si>
  <si>
    <t>Reporte el avance acumulado de la meta física que se obtenga desde la aprobación del Plan de Acción, incluyendo el periodo evaluado.  Ejemplo 100 Ha reforestadas (2020), más 140 Ha reforestadas (2021), para un acumulado de 240 Ha (2020+2021)</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</si>
  <si>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</si>
  <si>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</si>
  <si>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</si>
  <si>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</si>
  <si>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</si>
  <si>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</si>
  <si>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</si>
  <si>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</si>
  <si>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</si>
  <si>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</si>
  <si>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</si>
  <si>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</si>
  <si>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</si>
  <si>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</si>
  <si>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</si>
  <si>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</si>
  <si>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</si>
  <si>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</si>
  <si>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</si>
  <si>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</si>
  <si>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</si>
  <si>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</si>
  <si>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</si>
  <si>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</si>
  <si>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</si>
  <si>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</si>
  <si>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</si>
  <si>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</si>
  <si>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</si>
  <si>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</si>
  <si>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</si>
  <si>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</si>
  <si>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</si>
  <si>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</si>
  <si>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</si>
  <si>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</si>
  <si>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</si>
  <si>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</si>
  <si>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</si>
  <si>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</si>
  <si>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</si>
  <si>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</si>
  <si>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</si>
  <si>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</si>
  <si>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</si>
  <si>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</si>
  <si>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</si>
  <si>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</si>
  <si>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</si>
  <si>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</si>
  <si>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</si>
  <si>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</si>
  <si>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</si>
  <si>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2020-I</t>
  </si>
  <si>
    <t>2020-II</t>
  </si>
  <si>
    <t>2021-I</t>
  </si>
  <si>
    <t>2021-II</t>
  </si>
  <si>
    <t>2022-I</t>
  </si>
  <si>
    <t>2022-II</t>
  </si>
  <si>
    <t>2023-I</t>
  </si>
  <si>
    <t>2023-II</t>
  </si>
  <si>
    <t>2024-I</t>
  </si>
  <si>
    <t>2024-II</t>
  </si>
  <si>
    <t>2025-I</t>
  </si>
  <si>
    <t>2025-II</t>
  </si>
  <si>
    <t>Corporación Autónoma Regional de Risaralda – CARDER</t>
  </si>
  <si>
    <t>Año 0 (2019) (*)</t>
  </si>
  <si>
    <t>Calcule el porcentaje del avance acumulado de la Meta financiera programada en el Plan de Acción. Divida el valor de la columna  (17) con el valor de la columna (18) y multiplique por 100.</t>
  </si>
  <si>
    <t>Relacione aquí los recursos obligados a corte del reporte, los recursos obligadoss son aquellos que presupuestalmente son reconocidos para pago estos recursos pueden generarse el pago efectivo o quedan en cuentas por pagar.</t>
  </si>
  <si>
    <t>se calcula la diferencia entre los el avance de la meta financiera (12) y los recursos obligados (14)</t>
  </si>
  <si>
    <t>Se calcula el avance porcentual a la relación entre el avance de la meta financiera (12) y los recursos obligados (14)</t>
  </si>
  <si>
    <t>Ingresos Recursos Propios</t>
  </si>
  <si>
    <t xml:space="preserve">Aportes Presupuesto General de la Nación </t>
  </si>
  <si>
    <t>Aportes Presupuesto General de la Nación - Funcionamiento</t>
  </si>
  <si>
    <t>Aportes Presupuesto General de la Nación - Inversión</t>
  </si>
  <si>
    <t>Aportes del SPGR para Gastos de personal</t>
  </si>
  <si>
    <t>Aportes del SPGR para Adquisición de bienes y servicios</t>
  </si>
  <si>
    <t>Aportes del SPGR  para Transferencias corrientes</t>
  </si>
  <si>
    <t>Contribución sector eléctrico - Generadores de energía convencional</t>
  </si>
  <si>
    <t>Contribución sector eléctrico - Generadores de energía no convencional</t>
  </si>
  <si>
    <t>Tasa compensatoria por caza de fauna silvestre</t>
  </si>
  <si>
    <t>Tasa Compensatoria por la utilización permanente de la reserva forestal protectora Bosque Oriental de Bogotá</t>
  </si>
  <si>
    <t>Servicios de alojamiento; servicios de suministro de comidas y bebidas; servicios de transporte; y servicios de distribución de electricidad, gas y agua</t>
  </si>
  <si>
    <t>Participación en multas, sanciones e intereses de mora</t>
  </si>
  <si>
    <t>Participación de intereses de mora al porcentaje de recaudo del impuesto predial.</t>
  </si>
  <si>
    <t>Disposición de recursos biológicos cultivados</t>
  </si>
  <si>
    <t>Disposición de recursos biológicos no cultivados</t>
  </si>
  <si>
    <t>Dividendos y utilidades por otras inversiones de capital</t>
  </si>
  <si>
    <t>Sociedades de economía mixta</t>
  </si>
  <si>
    <t>Inversiones patrimoniales no controladas</t>
  </si>
  <si>
    <t>Banca de fomento</t>
  </si>
  <si>
    <t>Otras instituciones financieras</t>
  </si>
  <si>
    <t>Otras entidades no financieras</t>
  </si>
  <si>
    <t>De gobiernos extranjeros</t>
  </si>
  <si>
    <t>De organizaciones internacionales</t>
  </si>
  <si>
    <t>Del sector privado</t>
  </si>
  <si>
    <t>Gobiernos</t>
  </si>
  <si>
    <t>Organismos multilaterales</t>
  </si>
  <si>
    <t>Compensaciones de capital</t>
  </si>
  <si>
    <t>Resarcimiento por procesos de gestión fiscal</t>
  </si>
  <si>
    <t>Compensación por daños a la propiedad</t>
  </si>
  <si>
    <t>Evaluación de licencias y trámites ambientales</t>
  </si>
  <si>
    <t>Seguimiento a licencias y trámites ambientales</t>
  </si>
  <si>
    <t>Participaciones distintas del SGP</t>
  </si>
  <si>
    <t>Participación en impuestos</t>
  </si>
  <si>
    <t>Participación ambiental en el porcentaje de recaudo del impuesto predial</t>
  </si>
  <si>
    <t>Servicios financieros y servicios conexos, servicios inmobiliarios y servicios de leasing</t>
  </si>
  <si>
    <t>Aportes Fondo de Compensación Ambiental -FCA</t>
  </si>
  <si>
    <t>(4A)
AVANCE DEL REZAGO DE LA META
FISICA 
(Según unidad de medida y Periodo Evaluado)</t>
  </si>
  <si>
    <t>(4)
AVANCE DE LA META
FISICA  
(Según unidad de medida y Periodo Evaluado)</t>
  </si>
  <si>
    <t>Barragan</t>
  </si>
  <si>
    <t>Las Hermosas</t>
  </si>
  <si>
    <t>Diagnostico Avnace acumulado del 40%</t>
  </si>
  <si>
    <t>Acuerdo 01 del 2021</t>
  </si>
  <si>
    <t xml:space="preserve">Sobretasa ambiental </t>
  </si>
  <si>
    <t>014</t>
  </si>
  <si>
    <t>Sobretasa ambiental - Urbano</t>
  </si>
  <si>
    <t>Sobretasa ambiental -  Rural</t>
  </si>
  <si>
    <t>Sobretasa Ambiental Áreas Metropolitanas</t>
  </si>
  <si>
    <t>201</t>
  </si>
  <si>
    <t>Certificaciones y constancias</t>
  </si>
  <si>
    <t>Tasa por aprovechamiento forestal</t>
  </si>
  <si>
    <t>Salvoconducto Unico Nacional</t>
  </si>
  <si>
    <t>015</t>
  </si>
  <si>
    <t>036</t>
  </si>
  <si>
    <t>037</t>
  </si>
  <si>
    <t>055</t>
  </si>
  <si>
    <t>088</t>
  </si>
  <si>
    <t>089</t>
  </si>
  <si>
    <t>090</t>
  </si>
  <si>
    <t>110</t>
  </si>
  <si>
    <t>112</t>
  </si>
  <si>
    <t>113</t>
  </si>
  <si>
    <t>001</t>
  </si>
  <si>
    <t>Sanciones disciplinarias</t>
  </si>
  <si>
    <t>Sanciones contractuales</t>
  </si>
  <si>
    <t>Sanciones administrativas</t>
  </si>
  <si>
    <t>Sanciones sanitarias</t>
  </si>
  <si>
    <t>22</t>
  </si>
  <si>
    <t>002</t>
  </si>
  <si>
    <t>Minerales; electricidad, gas y agua</t>
  </si>
  <si>
    <t>Productos alimenticios, bebidas y tabaco; textiles, prendas de vestir y productos de cuero</t>
  </si>
  <si>
    <t>Otros bienes transportables (excepto productos metálicos, maquinaria y equipo)</t>
  </si>
  <si>
    <t>Servicios de la construcción</t>
  </si>
  <si>
    <t xml:space="preserve">Servicios prestados a las empresas y servicios de producción </t>
  </si>
  <si>
    <t>Servicios para la comunidad, sociales y personales</t>
  </si>
  <si>
    <t>Elementos militares de un solo uso</t>
  </si>
  <si>
    <t>00</t>
  </si>
  <si>
    <t>Ventas incidentales de establecimientos no de mercado</t>
  </si>
  <si>
    <t>003</t>
  </si>
  <si>
    <t>Recursos del Sistema de Seguridad Social Integral</t>
  </si>
  <si>
    <t>009</t>
  </si>
  <si>
    <t>Sistema General de Pensiones</t>
  </si>
  <si>
    <t>Concurrencia pasivo pensional</t>
  </si>
  <si>
    <t>Sentencias y conciliaciones</t>
  </si>
  <si>
    <t>010</t>
  </si>
  <si>
    <t>Fallos nacionales</t>
  </si>
  <si>
    <t>Sentencias</t>
  </si>
  <si>
    <t>Laudos arbitrales</t>
  </si>
  <si>
    <t>Devoluciones seguridad social - pensiones</t>
  </si>
  <si>
    <t>011</t>
  </si>
  <si>
    <t>020</t>
  </si>
  <si>
    <t>Disposición de activos financieros</t>
  </si>
  <si>
    <t>Reducciones de capital</t>
  </si>
  <si>
    <t>Reembolso de participaciones en fondos de inversión</t>
  </si>
  <si>
    <t>Títulos de devolución de impuestos-TIDIS</t>
  </si>
  <si>
    <t>004</t>
  </si>
  <si>
    <t>Disposición de objetos de valor</t>
  </si>
  <si>
    <t>Disposición de joyas y artículos conexos</t>
  </si>
  <si>
    <t>Disposición de antigüedades u otros objetos de arte</t>
  </si>
  <si>
    <t>Disposición de otros objetos valiosos</t>
  </si>
  <si>
    <t>Empresas industriales y comerciales del Estado societarias</t>
  </si>
  <si>
    <t>Inversiones en entidades controladas - entidades en el exterior</t>
  </si>
  <si>
    <t>Inversiones en entidades controladas - sociedades públicas</t>
  </si>
  <si>
    <t>Títulos participativos</t>
  </si>
  <si>
    <t>Depósitos</t>
  </si>
  <si>
    <t>Valores distintos de acciones</t>
  </si>
  <si>
    <t>Cuenta única nacional</t>
  </si>
  <si>
    <t>Intereses por préstamos</t>
  </si>
  <si>
    <t>Rendimientos recursos de terceros</t>
  </si>
  <si>
    <t>Bancos centrales y agencias de gobiernos</t>
  </si>
  <si>
    <t>BID</t>
  </si>
  <si>
    <t>BIRF</t>
  </si>
  <si>
    <t>CAF</t>
  </si>
  <si>
    <t>005</t>
  </si>
  <si>
    <t>FIDA</t>
  </si>
  <si>
    <t>FODI</t>
  </si>
  <si>
    <t>Recursos de crédito externo de otras instituciones financieras</t>
  </si>
  <si>
    <t>Títulos de deuda</t>
  </si>
  <si>
    <t>Bonos</t>
  </si>
  <si>
    <t>Proveedores</t>
  </si>
  <si>
    <t>Banca comercial</t>
  </si>
  <si>
    <t>Nación</t>
  </si>
  <si>
    <t>006</t>
  </si>
  <si>
    <t>007</t>
  </si>
  <si>
    <t>Colocación y títulos TES</t>
  </si>
  <si>
    <t>Colocación y títulos TES clase A a corto plazo</t>
  </si>
  <si>
    <t>Colocación y títulos TES clase A a largo plazo</t>
  </si>
  <si>
    <t>Bonos y otros títulos emitidos</t>
  </si>
  <si>
    <t>Transferencias de capital</t>
  </si>
  <si>
    <t xml:space="preserve">No condicionadas a la adquisición de un activo </t>
  </si>
  <si>
    <t xml:space="preserve">Condicionadas a la adquisición de un activo </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</si>
  <si>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</si>
  <si>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</si>
  <si>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</si>
  <si>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</si>
  <si>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</si>
  <si>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</si>
  <si>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</si>
  <si>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</si>
  <si>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Cancelación reservas</t>
  </si>
  <si>
    <t>Superávit fiscal</t>
  </si>
  <si>
    <t>Reintegros y otros recursos no apropiados</t>
  </si>
  <si>
    <t>Reintegros</t>
  </si>
  <si>
    <t>Recursos no apropiados</t>
  </si>
  <si>
    <t xml:space="preserve">Objetivo. </t>
  </si>
  <si>
    <t>Producto</t>
  </si>
  <si>
    <t>Actividad</t>
  </si>
  <si>
    <r>
      <t xml:space="preserve">TOTAL GASTOS DE INVERSIÓN </t>
    </r>
    <r>
      <rPr>
        <b/>
        <sz val="10"/>
        <color rgb="FFFF0000"/>
        <rFont val="Arial Narrow"/>
        <family val="2"/>
      </rPr>
      <t>(inserte filas cuando sea necesario)</t>
    </r>
  </si>
  <si>
    <t>COD. FUENTE</t>
  </si>
  <si>
    <t xml:space="preserve">TIPO DE EVIDENCIA </t>
  </si>
  <si>
    <t>ESTADO CTO</t>
  </si>
  <si>
    <t>1153- En ejecución</t>
  </si>
  <si>
    <t>1154- Liquidado</t>
  </si>
  <si>
    <t>1155- En reserva</t>
  </si>
  <si>
    <t xml:space="preserve">1201- Saldo a Favor </t>
  </si>
  <si>
    <t>SCRIP</t>
  </si>
  <si>
    <t>(3)META FISICA ANUAL
 (Según unidad de medida)</t>
  </si>
  <si>
    <t xml:space="preserve">   (2) UNIDAD DE MEDIDA</t>
  </si>
  <si>
    <t>Personal</t>
  </si>
  <si>
    <t>ACCIONES DE FUNCIONAMIENTO</t>
  </si>
  <si>
    <t>Bienes y Servicios</t>
  </si>
  <si>
    <t>Transferencia</t>
  </si>
  <si>
    <t>contract</t>
  </si>
  <si>
    <t>funcionting</t>
  </si>
  <si>
    <t xml:space="preserve">(6) FECHA DE EJECUCION DE  LA EVIDENCIA </t>
  </si>
  <si>
    <t xml:space="preserve">(7) TIPO DE EVIDENCIA </t>
  </si>
  <si>
    <t>(7-A) ACCIONES DE FUNCIONAMIENTO</t>
  </si>
  <si>
    <t>(7-B) ESTADO CONTRATO</t>
  </si>
  <si>
    <t>(7-B.1) N° CONTRATO</t>
  </si>
  <si>
    <t>(8) VALOR</t>
  </si>
  <si>
    <t>(8-A) PAGO DEL CONTRATO</t>
  </si>
  <si>
    <t>(8-B) FECHA DE PAGO</t>
  </si>
  <si>
    <t>(9)
PORCENTAJE DE AVANCE PROCESO DE GESTION DE LA META
FISICA
(aplica unicamente para el informe del primer semestre)</t>
  </si>
  <si>
    <t xml:space="preserve"> (10) META FISICA DEL PLAN (Según unidad de medida)</t>
  </si>
  <si>
    <t>(11) ACUMULADO DE LA META FISICA (Según unidad de medida)</t>
  </si>
  <si>
    <t>(13)               PONDERACIONES DE PROGRAMAS  Y PROYECTOS</t>
  </si>
  <si>
    <t>(14) PONDERACIONES DE PROGRAMAS  Y PROYECTOS VIGENCIA 2021 (OPCIONAL DE ACUERDO AL PLAN DE ACCIÓN)</t>
  </si>
  <si>
    <t>(15) META FINANCIERA ANUAL  ($)</t>
  </si>
  <si>
    <t>(16) AVANCE DE LA META FINANCIERA (Recursos comprometidos periodo Evaluado) ($)</t>
  </si>
  <si>
    <t>(17)  PORCENTAJE DEL AVANCE FINANCIERO % (Periodo Evaluado) 
((12/11)*100)</t>
  </si>
  <si>
    <t>(18) AVANCE DE LOS RECURSOS OBLIGADOS $</t>
  </si>
  <si>
    <t>(19) PORCENTAJE DE AVANCE DE LOS RECURSOS OBLIGADOS ((18/16)*100)</t>
  </si>
  <si>
    <t>(20) RESERVA PRESUPUESTAL $
(16-18)</t>
  </si>
  <si>
    <t>(21) RESERVA PRESUPUESTAL DEL 2020
$</t>
  </si>
  <si>
    <t>(21-A) OBLIGACIONES DE LA RESERVA 2020
 $</t>
  </si>
  <si>
    <t>(21-B) PORCENTAJE DE AVANCE EJECUCIÓN DE LA RESERVA $
(21-A/21)</t>
  </si>
  <si>
    <t>(22)                                         META FINANCIERA   DEL PLAN             ($)</t>
  </si>
  <si>
    <t xml:space="preserve">(24)
PORCENTAJE DE  AVANCE FINANCIERO ACUMULADO %
((23/22)*100)
</t>
  </si>
  <si>
    <t>(25)
OBSERVACIONES</t>
  </si>
  <si>
    <t>(26)
PROGRAMA DE INVERSIÓN PUBLICA A LA QUE APORTA</t>
  </si>
  <si>
    <t>(27)
IMG AL QUE  APORTA</t>
  </si>
  <si>
    <r>
      <t xml:space="preserve">(28)
</t>
    </r>
    <r>
      <rPr>
        <b/>
        <sz val="10"/>
        <color rgb="FFFF0000"/>
        <rFont val="Arial Narrow"/>
        <family val="2"/>
      </rPr>
      <t>INDICADOR</t>
    </r>
    <r>
      <rPr>
        <b/>
        <sz val="10"/>
        <color indexed="8"/>
        <rFont val="Arial Narrow"/>
        <family val="2"/>
      </rPr>
      <t xml:space="preserve"> ODS AL QUE LE APORTA</t>
    </r>
  </si>
  <si>
    <t>(1) LINEAS ESTRATEGICAS - PROGRAMAS - PROYECTOS Y ACTIVIDADES DEL PLAN DE ACCIÓN 2020-2023</t>
  </si>
  <si>
    <r>
      <t xml:space="preserve">(1) </t>
    </r>
    <r>
      <rPr>
        <b/>
        <sz val="10"/>
        <color rgb="FFFF0000"/>
        <rFont val="Arial Narrow"/>
        <family val="2"/>
      </rPr>
      <t>LINEAS ESTRATEGICAS</t>
    </r>
    <r>
      <rPr>
        <b/>
        <sz val="10"/>
        <rFont val="Arial Narrow"/>
        <family val="2"/>
      </rPr>
      <t xml:space="preserve"> -
PROGRAMAS - PROYECTOS </t>
    </r>
    <r>
      <rPr>
        <b/>
        <sz val="10"/>
        <color rgb="FFFF0000"/>
        <rFont val="Arial Narrow"/>
        <family val="2"/>
      </rPr>
      <t>Y ACTIVIDADES</t>
    </r>
    <r>
      <rPr>
        <b/>
        <sz val="10"/>
        <rFont val="Arial Narrow"/>
        <family val="2"/>
      </rPr>
      <t xml:space="preserve"> DEL PLAN DE ACCIÓN 2020-2023
(inserte filas cuando sea necesario)
</t>
    </r>
  </si>
  <si>
    <t>Enuncie el nombre del total de los componentes programáticos del PAI: Lineas estrategicas, programas, proyectos y actividades aprobados en el Plan de Acción, utilizando la misma estructura jerárquica del Plan.  Inserte filas cuando sea necesario ingresar mas componentes.  Recuerde que jerárquicamente las lineas están integrados por  programas, estos se componen de proyectos y estos por actividades, y en la matriz se busca conocer hasta la escala de actividad o acción estratégica.</t>
  </si>
  <si>
    <t>Indique la unidad de medida correspondiente a la meta y el avance de la meta física de las actividades, ejemplo hectáreas reforestadas, hectáreas con POMCA, PGIRS Apoyados, etc.  Para el caso de Lineas estrategicas, programas y proyectos no es necesario definir la unidad de medida.</t>
  </si>
  <si>
    <t>Identifique el valor de la meta anual programada para la vigencia que se este evaluando, con relación a la actividad que se relaciona en la columna (1). Ejemplo: hectáreas reforestadas, microcuencas con plan de ordenamiento formulado, # de vertimientos reglamentados, etc.</t>
  </si>
  <si>
    <t>Sobretasa ambiental - Urbano-Vigencia actual</t>
  </si>
  <si>
    <t>Sobretasa ambiental - Urbano-Vigencia antarior</t>
  </si>
  <si>
    <t>3</t>
  </si>
  <si>
    <t>Sobretasa ambiental - Urbano-REcuperación de Cartera</t>
  </si>
  <si>
    <t>Sobretasa ambiental -  Rural- Vigencia Actual</t>
  </si>
  <si>
    <t>Sobretasa ambiental -  Rural- Vigencia Anterior</t>
  </si>
  <si>
    <t>Sobretasa ambiental -  Rural- REcuperación de Cartera</t>
  </si>
  <si>
    <t>Sobretasa Ambiental Áreas Metropolitanas- Vigencia actual</t>
  </si>
  <si>
    <t>Sobretasa Ambiental Áreas Metropolitanas - Vigencia Anterior</t>
  </si>
  <si>
    <t>Sobretasa Ambiental Áreas Metropolitanas -REcuperación de Cartera</t>
  </si>
  <si>
    <t>Contribución sector eléctrico - Generadores de energía convencional - Vigencia Actual</t>
  </si>
  <si>
    <t>Contribución sector eléctrico - Generadores de energía convencional - Vigencia Anterior</t>
  </si>
  <si>
    <t>Contribución sector eléctrico - Generadores de energía convencional -REcuperación de Cartera</t>
  </si>
  <si>
    <t>Contribución sector eléctrico - Generadores de energía no convencional - Vigencia Actual</t>
  </si>
  <si>
    <t>Contribución sector eléctrico - Generadores de energía no convencional - Vigencia Anterior</t>
  </si>
  <si>
    <t>Contribución sector eléctrico - Generadores de energía no convencional - Recuperación de Cartera</t>
  </si>
  <si>
    <t>Certificaciones y constancias- Vigencia Actual</t>
  </si>
  <si>
    <t>Certificaciones y constancias - Vigencia Anterior</t>
  </si>
  <si>
    <t>Certificaciones y constancias - Recuperación de Cartera</t>
  </si>
  <si>
    <t>Evaluación de licencias y trámites ambientales - Vigencia Actual</t>
  </si>
  <si>
    <t>Evaluación de licencias y trámites ambientales -Vigencia Anterior</t>
  </si>
  <si>
    <t>Evaluación de licencias y trámites ambientales -Recuperación de Cartera</t>
  </si>
  <si>
    <t>Seguimiento a licencias y trámites ambientales - Vigencia Actual</t>
  </si>
  <si>
    <t>Seguimiento a licencias y trámites ambientales - Vigencia Anterior</t>
  </si>
  <si>
    <t>Seguimiento a licencias y trámites ambientales - Rendimientos</t>
  </si>
  <si>
    <t>Tasa por el uso del agua - Vigencia Actual</t>
  </si>
  <si>
    <t>Tasa por el uso del agua - Vigencia Anterior</t>
  </si>
  <si>
    <t>Tasa por el uso del agua - Recuperación de Cartera</t>
  </si>
  <si>
    <t>Tasa retributiva -  Vigencia Actual</t>
  </si>
  <si>
    <t>Tasa retributiva - Vigencia Anterior</t>
  </si>
  <si>
    <t>Tasa retributiva - Recuperación de Cartera</t>
  </si>
  <si>
    <t>Tasa por aprovechamiento forestal - Vigencia Actual</t>
  </si>
  <si>
    <t>Tasa por aprovechamiento forestal - Vigencia Anterior</t>
  </si>
  <si>
    <t>Tasa por aprovechamiento forestal - Recuperación de Cartera</t>
  </si>
  <si>
    <t>Tasa compensatoria por caza de fauna silvestre - Vigencia Actual</t>
  </si>
  <si>
    <t>Tasa compensatoria por caza de fauna silvestre - Vigencia Anterior</t>
  </si>
  <si>
    <t>Tasa compensatoria por caza de fauna silvestre - Recuperación de Cartera</t>
  </si>
  <si>
    <t>Sobretasa ambiental - Peajes - Vigencia Actual</t>
  </si>
  <si>
    <t>Sobretasa ambiental - Peajes - Vigencia Anterior</t>
  </si>
  <si>
    <t>Sobretasa ambiental - Peajes - Recuperación de Cartera</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</si>
  <si>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</si>
  <si>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</si>
  <si>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</si>
  <si>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Salvoconducto Unico Nacional - Vigencia Actual</t>
  </si>
  <si>
    <t>Salvoconducto Unico Nacional - Vigencia Anterior</t>
  </si>
  <si>
    <t>Salvoconducto Unico Nacional - Recuperación de Cartera</t>
  </si>
  <si>
    <t>Sanciones disciplinarias - Vigencia Actual</t>
  </si>
  <si>
    <t>Sanciones disciplinarias - Vigencia Anterior</t>
  </si>
  <si>
    <t>Sanciones disciplinarias - Recuperación de Cartera</t>
  </si>
  <si>
    <t>Sanciones contractuales - Vigencia Actual</t>
  </si>
  <si>
    <t>Sanciones contractuales - Vigencia Anterior</t>
  </si>
  <si>
    <t>Sanciones contractuales - Recuperación de Cartera</t>
  </si>
  <si>
    <t>Sanciones administrativas - Vigencia Actual</t>
  </si>
  <si>
    <t>Sanciones administrativas - Vigencia Anterior</t>
  </si>
  <si>
    <t>Sanciones administrativas - Recuperación de Cartera</t>
  </si>
  <si>
    <t>Sanciones sanitarias - Vigencia Actual</t>
  </si>
  <si>
    <t>Sanciones sanitarias - Vigencia Anterior</t>
  </si>
  <si>
    <t>Sanciones sanitarias - Recuperación de Cartera</t>
  </si>
  <si>
    <t>Multas ambientales - Vigencia Actual</t>
  </si>
  <si>
    <t>Multas ambientales - Vigencia Anterior</t>
  </si>
  <si>
    <t>Multas ambientales - Recuperación de Cartera</t>
  </si>
  <si>
    <t>Agricultura, silvicultura y productos de la pesca - Vigencia Actual</t>
  </si>
  <si>
    <t>Agricultura, silvicultura y productos de la pesca - Vigencia Anterior</t>
  </si>
  <si>
    <t>Agricultura, silvicultura y productos de la pesca - Recuperación de Cartera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</si>
  <si>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</si>
  <si>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</si>
  <si>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</si>
  <si>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</si>
  <si>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</si>
  <si>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</si>
  <si>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</si>
  <si>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</si>
  <si>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</si>
  <si>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 - Vigencia Actual</t>
  </si>
  <si>
    <t>Productos metálicos, maquinaria y equipo - Vigencia Anterior</t>
  </si>
  <si>
    <t>Productos metálicos, maquinaria y equipo - Recuperación de Cartera</t>
  </si>
  <si>
    <t>Servicios de la construcción - Vigencia Actual</t>
  </si>
  <si>
    <t>Servicios de la construcción - Vigencia Anterior</t>
  </si>
  <si>
    <t>Servicios de la construcción - Recuperación de Cartera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</si>
  <si>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</si>
  <si>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</si>
  <si>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</si>
  <si>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</si>
  <si>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</si>
  <si>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</si>
  <si>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</si>
  <si>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</si>
  <si>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</si>
  <si>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Servicios para la comunidad, sociales y personales - Vigencia Actual</t>
  </si>
  <si>
    <t>Servicios para la comunidad, sociales y personales - Vigencia Anterior</t>
  </si>
  <si>
    <t>Servicios para la comunidad, sociales y personales - Recuperación de Cartera</t>
  </si>
  <si>
    <t>Elementos militares de un solo uso - Vigencia Actual</t>
  </si>
  <si>
    <t>Elementos militares de un solo uso - Vigencia Anterior</t>
  </si>
  <si>
    <t>Elementos militares de un solo uso - Recuperación de Cartera</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</si>
  <si>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</si>
  <si>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</si>
  <si>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</si>
  <si>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Participación ambiental en el porcentaje de recaudo del impuesto predial - Vigencia Actual</t>
  </si>
  <si>
    <t>Participación ambiental en el porcentaje de recaudo del impuesto predial - Vigencia Anterior</t>
  </si>
  <si>
    <t>Participación ambiental en el porcentaje de recaudo del impuesto predial - Recuperación de Cartera</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</si>
  <si>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</si>
  <si>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</si>
  <si>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</si>
  <si>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Concurrencia pasivo pensional - Vigencia Actual</t>
  </si>
  <si>
    <t>Concurrencia pasivo pensional -  Vigencia Anterior</t>
  </si>
  <si>
    <t>Concurrencia pasivo pensional - Recuperación de Cartera</t>
  </si>
  <si>
    <t>Sentencias - Vigencia Actual</t>
  </si>
  <si>
    <t>Sentencias - Vigencia Anterior</t>
  </si>
  <si>
    <t>Sentencias - Recuperación de Cartera</t>
  </si>
  <si>
    <t>Conciliaciones - Vigencia Actual</t>
  </si>
  <si>
    <t>Conciliaciones - Vigencia Anterior</t>
  </si>
  <si>
    <t>Conciliaciones - Recuperación de Cartera</t>
  </si>
  <si>
    <t>Laudos arbitrales - Vigencia Actual</t>
  </si>
  <si>
    <t>Laudos arbitrales - Vigencia Anterior</t>
  </si>
  <si>
    <t>Laudos arbitrales - Recuperación de Cartera</t>
  </si>
  <si>
    <t>Indemnizaciones relacionadas con seguros no de vida - Vigencia Anterior</t>
  </si>
  <si>
    <t>Indemnizaciones relacionadas con seguros no de vida - Vigencia Actual</t>
  </si>
  <si>
    <t>Indemnizaciones relacionadas con seguros no de vida - Recuperación de Cartera</t>
  </si>
  <si>
    <t>Devoluciones seguridad social - pensiones - Vigencia Actual</t>
  </si>
  <si>
    <t>Devoluciones seguridad social - pensiones - Vigencia Anterior</t>
  </si>
  <si>
    <t>Devoluciones seguridad social - pensiones - Recuperación de Cartera</t>
  </si>
  <si>
    <t>Acciones - Vigencia Actual</t>
  </si>
  <si>
    <t>Acciones - Vigencia Anterior</t>
  </si>
  <si>
    <t>Acciones - Recuperación de Cartera</t>
  </si>
  <si>
    <t>Reducciones de capital - Vigencia Actual</t>
  </si>
  <si>
    <t>Reducciones de capital - Vigencia Anterior</t>
  </si>
  <si>
    <t>Reducciones de capital - Recuperación de Cartera</t>
  </si>
  <si>
    <t>Reembolso de participaciones en fondos de inversión - Vigencia Actual</t>
  </si>
  <si>
    <t>Reembolso de participaciones en fondos de inversión - Vigencia Anterior</t>
  </si>
  <si>
    <t>Reembolso de participaciones en fondos de inversión - Recuperación de Cartera</t>
  </si>
  <si>
    <t>Títulos de devolución de impuestos-TIDIS - Vigencia Actual</t>
  </si>
  <si>
    <t>Títulos de devolución de impuestos-TIDIS - Vigencia Anterior</t>
  </si>
  <si>
    <t>Títulos de devolución de impuestos-TIDIS - Recuperación de Cartera</t>
  </si>
  <si>
    <t>Disposición de edificaciones y estructuras - Vigencia Actual</t>
  </si>
  <si>
    <t>Disposición de edificaciones y estructuras - Vigencia Anterior</t>
  </si>
  <si>
    <t>Disposición de edificaciones y estructuras - Recuperación de Cartera</t>
  </si>
  <si>
    <t>Disposición de maquinaria y equipo - Vigencia Actual</t>
  </si>
  <si>
    <t>Disposición de maquinaria y equipo - Vigencia Anterioir</t>
  </si>
  <si>
    <t>Disposición de maquinaria y equipo - Recuperación de Cartera</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</si>
  <si>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</si>
  <si>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</si>
  <si>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</si>
  <si>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 - Vigencia Actual</t>
  </si>
  <si>
    <t>Disposición de productos de la propiedad intelectual - Vigencia Anterior</t>
  </si>
  <si>
    <t>Disposición de productos de la propiedad intelectual - Recuperación de Cartera</t>
  </si>
  <si>
    <t>Disposición de joyas y artículos conexos - Vigencia Actual</t>
  </si>
  <si>
    <t>Disposición de joyas y artículos conexos - Vigencia Anterior</t>
  </si>
  <si>
    <t>Disposición de joyas y artículos conexos - Recuperación de Cartera</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</si>
  <si>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</si>
  <si>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</si>
  <si>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</si>
  <si>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 - Vigencia Actual</t>
  </si>
  <si>
    <t>Disposición de otros objetos valiosos - Vigencia Anterior</t>
  </si>
  <si>
    <t>Disposición de otros objetos valiosos - Recuperación de Cartera</t>
  </si>
  <si>
    <t>Disposición de  tierras y terrenos - Vigencia Actual</t>
  </si>
  <si>
    <t>Disposición de  tierras y terrenos - Vigencia Anterior</t>
  </si>
  <si>
    <t>Disposición de  tierras y terrenos - Recuperación de Cartera</t>
  </si>
  <si>
    <t>Disposición de recursos biológicos no cultivados - Vigencia Actual</t>
  </si>
  <si>
    <t>Disposición de recursos biológicos no cultivados - Vigencia Anterior</t>
  </si>
  <si>
    <t>Disposición de recursos biológicos no cultivados - Recuperación de Cartera</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</si>
  <si>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</si>
  <si>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</si>
  <si>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</si>
  <si>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 - Vigencia Actual</t>
  </si>
  <si>
    <t>Sociedades de economía mixta - Vigencia Anterior</t>
  </si>
  <si>
    <t>Sociedades de economía mixta - Recuperación de Cartera</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</si>
  <si>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</si>
  <si>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</si>
  <si>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</si>
  <si>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</si>
  <si>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</si>
  <si>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</si>
  <si>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 - Vigencia Actual</t>
  </si>
  <si>
    <t>Inversiones en entidades controladas - sociedades públicas - Vigencia Anterior</t>
  </si>
  <si>
    <t>Inversiones en entidades controladas - sociedades públicas - Recuperación de Cartera</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</si>
  <si>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</si>
  <si>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</si>
  <si>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</si>
  <si>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</si>
  <si>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</si>
  <si>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</si>
  <si>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</si>
  <si>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</si>
  <si>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</si>
  <si>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Depósitos - Tasa Retributiba</t>
  </si>
  <si>
    <t>Depósitos - Tasa de Aprovechamiento Forestal</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</si>
  <si>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</si>
  <si>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</si>
  <si>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</si>
  <si>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</si>
  <si>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</si>
  <si>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</si>
  <si>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</si>
  <si>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</si>
  <si>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</si>
  <si>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</si>
  <si>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</si>
  <si>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</si>
  <si>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</si>
  <si>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</si>
  <si>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</si>
  <si>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</si>
  <si>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</si>
  <si>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</si>
  <si>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</si>
  <si>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</si>
  <si>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</si>
  <si>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</si>
  <si>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</si>
  <si>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</si>
  <si>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</si>
  <si>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</si>
  <si>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</si>
  <si>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</si>
  <si>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</si>
  <si>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</si>
  <si>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</si>
  <si>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</si>
  <si>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</si>
  <si>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</si>
  <si>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</si>
  <si>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</si>
  <si>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</si>
  <si>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</si>
  <si>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</si>
  <si>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</si>
  <si>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</si>
  <si>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</si>
  <si>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</si>
  <si>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</si>
  <si>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</si>
  <si>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</si>
  <si>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</si>
  <si>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</si>
  <si>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</si>
  <si>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</si>
  <si>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</si>
  <si>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</si>
  <si>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</si>
  <si>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</si>
  <si>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</si>
  <si>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</si>
  <si>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</si>
  <si>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</si>
  <si>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</si>
  <si>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</si>
  <si>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</si>
  <si>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</si>
  <si>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</si>
  <si>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</si>
  <si>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</si>
  <si>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</si>
  <si>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</si>
  <si>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</si>
  <si>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</si>
  <si>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</si>
  <si>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</si>
  <si>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</si>
  <si>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</si>
  <si>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</si>
  <si>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</si>
  <si>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</si>
  <si>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</si>
  <si>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</si>
  <si>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</si>
  <si>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</si>
  <si>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</si>
  <si>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</si>
  <si>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</si>
  <si>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</si>
  <si>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</si>
  <si>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</si>
  <si>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</si>
  <si>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</si>
  <si>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</si>
  <si>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</si>
  <si>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</si>
  <si>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</si>
  <si>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</si>
  <si>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</si>
  <si>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</si>
  <si>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</si>
  <si>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</si>
  <si>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</si>
  <si>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</si>
  <si>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</si>
  <si>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</si>
  <si>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</si>
  <si>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</si>
  <si>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</si>
  <si>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</si>
  <si>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</si>
  <si>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</si>
  <si>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</si>
  <si>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</si>
  <si>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</si>
  <si>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</si>
  <si>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</si>
  <si>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</si>
  <si>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</si>
  <si>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</si>
  <si>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</si>
  <si>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</si>
  <si>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</si>
  <si>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</si>
  <si>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</si>
  <si>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</si>
  <si>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</si>
  <si>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</si>
  <si>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</si>
  <si>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</si>
  <si>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</si>
  <si>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</si>
  <si>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</si>
  <si>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</si>
  <si>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</si>
  <si>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</si>
  <si>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</si>
  <si>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</si>
  <si>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5</t>
  </si>
  <si>
    <t>(4) AVANCE DE LA META FISICA</t>
  </si>
  <si>
    <t xml:space="preserve">(4A) AVANCE DEL REZAGO DE LA META FISICA </t>
  </si>
  <si>
    <t>Reporte el avance efectuado en la ejecución de actividades que presentaron rezago en la vigencia inmediatamente anterior.</t>
  </si>
  <si>
    <t>Calcule el porcentaje del avance anual de la Meta física programada. Divida el valor de la columna  (4) con el valor de la columna (3) y multiplique por 100. Si no se presenta avance en la actividad, se deberá diligenciar la matriz con ceros (0,0) y en ningún caso dejar celdas en blanco. Para el cálculo de avance de las líneas, programas y proyectos se debe tener en cuenta el valor de ponderación para la vigencia columna 14, si hay actividades que no tienen meta asociada para el periodo el valor de distribución de las ponderaciones debe distribuirse de forma proporcional entre las actividades que si tienen meta.</t>
  </si>
  <si>
    <t xml:space="preserve">En esta columna debe incluir una descripción o justificación o aclaración del avance del programa, proyecto, actividad. Indicar la cantidad, lugar donde se desarrollo el producto, alcance, etc. </t>
  </si>
  <si>
    <t>(6) FECHA DE EJECUCION DE  LA EVIDENCIA</t>
  </si>
  <si>
    <t>En esta columna se debera seleccionar si el tipo de evidencia que se esta reportando. Debe seleccionar entre las siguientes opciones: 1.Contrato  2. Funcionamiento</t>
  </si>
  <si>
    <t>Especifique la fecha en la cual se hace el registro de la evidencia</t>
  </si>
  <si>
    <t>Si en la columna 7, se selecciono la opción Funcionting, indicar a través de que tipo de acción asociada que puede estar enmarcada en gastos de personal, bienes y servicios y transferencias, o en la categoria que tenga definida la CAR para el desarrollo de esta activividad.</t>
  </si>
  <si>
    <t>Si en la columna 7, se selecciono la opción contract, indicar en que estado se encuentra el contrato: Liquidado, en ejecució, saldo a favor o en reserva</t>
  </si>
  <si>
    <t>Si  selecciona en la columna 7 la opcion 1. Contrato, Indique el o los numeros de contratos asociados al avance de la antividad  separados de punto y coma (;)</t>
  </si>
  <si>
    <t>Relacione el valor comprometido para la ejecución de la actividad.</t>
  </si>
  <si>
    <t>Si para el desarrollo de la actividad se ha efectuado algún pago, indique el valor que corresponda a lo pagado</t>
  </si>
  <si>
    <t>Si en la columna 8A indico un valor pagado, especifique la fecha en la cual se efectuo.</t>
  </si>
  <si>
    <t>(9) PORCENTAJE DE AVANCE PROCESO DE GESTION DE LA META FISICA (aplica unicamente para el informe del primer semestre)</t>
  </si>
  <si>
    <t>(10) META FÍSICA DEL PLAN</t>
  </si>
  <si>
    <t>(11) ACUMULADO DE LA META FISICA</t>
  </si>
  <si>
    <t>(12) PORCENTAJE DE AVANCE FISICO ACUMULADO</t>
  </si>
  <si>
    <t>Calcule el porcentaje del avance de la Meta física acumulada. Divida el valor de la columna  (11) con el valor de la columna (11) y multiplique por 100. Para el cálculo de avance de las líneas, programas y proyectos se debe tener en cuenta el valor de ponderación para la vigencia columna 13</t>
  </si>
  <si>
    <t xml:space="preserve">(13) PONDERACIONES DE PROGRAMAS </t>
  </si>
  <si>
    <t>Indique el valor de las ponderaciones o pesos definidos para cada uno de los componente del PAI.</t>
  </si>
  <si>
    <t>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</si>
  <si>
    <t>(15) META FINANCIERA ANUAL</t>
  </si>
  <si>
    <t>(16) AVANCE DE LA META FINANCIERA PROGRAMADA (Periodo Evaluado)</t>
  </si>
  <si>
    <t>(17)  PORCENTAJE DE AVANCE FINANCIERO (Periodo evaluado)</t>
  </si>
  <si>
    <t>(19) PORCENTAJE DE AVANCE DE LOS RECURSOS OBLIGADOS</t>
  </si>
  <si>
    <t>(20) RESERVA PRESUPUESTAL</t>
  </si>
  <si>
    <t>(21) RESERVA PRESUPUESTAL DEL 2020</t>
  </si>
  <si>
    <t>(21-A) OBLIGACIONES DE LA RESERVA 2020</t>
  </si>
  <si>
    <t>Indique el valor correspondiente a los recursos que se comprometieron en la vigencia anterior pero no fueron pagados</t>
  </si>
  <si>
    <t>Indique el valor correspondiente a los recursos de la reserva presupuestal que se obligaron durante la anualidad objeto de reporte</t>
  </si>
  <si>
    <t>(22) META FINANCIERA DEL PLAN</t>
  </si>
  <si>
    <t xml:space="preserve">(23) AVANCE ACUMULADO DE LA META FINANCIERA </t>
  </si>
  <si>
    <t xml:space="preserve">(23) AVANCE 
ACUMULADO DE LA META
FINANCIERA
$
</t>
  </si>
  <si>
    <t>(24) PORCENTAJE DE AVANCE FINANCIERO ACUMULADO %</t>
  </si>
  <si>
    <t>(25) OBSERVACIONES</t>
  </si>
  <si>
    <t>(26) PROGRAMA DE INVERSIÓN PUBLICA A LA QUE APORTA</t>
  </si>
  <si>
    <t>Indique el programa de inversión pública del sector ambiente con el cual se articularon los programas del PAI.</t>
  </si>
  <si>
    <t>(27) IMG AL QUE  APORTA</t>
  </si>
  <si>
    <t>Indique el indicador minimo de gestión al cual aporta la ejecución de las actividades o acciones estratégicas del PAI.</t>
  </si>
  <si>
    <t>(28) INDICADOR ODS AL QUE LE APORTA</t>
  </si>
  <si>
    <t>Indique el indicador de Objetivo de desarrollo sostenible al cual se aporta con los productos del PAI</t>
  </si>
  <si>
    <t>3201.01.01. Acciones para la implementación de Proyectos de PSA en áreas de interés en el marco del Programa Nacional de PSA. (meta nacional: 260.000 Ha PSA)</t>
  </si>
  <si>
    <t>3201.01.02. Gestión de Áreas bajo esquemas de Pagos por Servicios Ambientales (PSA) e incentivos a la conservación: fortalecimiento de capacidades, instrumentación jurídica, gestión y articulación institucional, evaluación y seguimiento, y sostenibilidad financiera.</t>
  </si>
  <si>
    <t>3201.01.03 Gestión de sistemas bajo esquemas de Pagos por Servicios Ambientales (PSA) e incentivos a la conservación: fortalecimiento de capacidades, instrumentación jurídica, gestión y articulación institucional, evaluación y seguimiento, y sostenibilidad financiera.</t>
  </si>
  <si>
    <t>3201.01.04. Implementación de estrategia enfocada a la bioeconomía para la sostenibilidad productiva en el uso de los recursos naturales (conservación de los ecosistemas estratégicos en armonía con el proyecto 1.1)</t>
  </si>
  <si>
    <t>3201.01.05. Formulación e implementación del Plan Departamental de Negocios Verdes</t>
  </si>
  <si>
    <t>3201.01.06. Implementación de las ventanillas de negocios verdes y articulación con los incentivos existentes.</t>
  </si>
  <si>
    <t>3201.01.07. Fortalecimiento de las ventanillas de negocios verdes y articulación con los incentivos existentes..</t>
  </si>
  <si>
    <t>3201.02.01. Optimización del proceso de construcción y reporte de ICAU/PGAU ((aire, movilidad, SSPD, CC, PGIR, PSMV, PUEAA, Etc)</t>
  </si>
  <si>
    <t>3201.02.02. Participación en el proceso de ajuste de la Política de Gestión ambiental urbana y desarrollo de indicadores en conjunto con el MADS- DAASU-.</t>
  </si>
  <si>
    <t>3201.02.03. Gestión para la Incorporación de la biodiversidad y servicios ecosistémicos en la planificación urbana a través del ordenamiento ambiental del territorio (GAU).</t>
  </si>
  <si>
    <t>3201.03.01. Promoción del aprovechamiento y valorización de residuos sólidos en el marco de los PGIRS. (incluye Socialización de esquemas de posconsumo y campañas conjuntas con los sistemas en el marco de educación para la gestión responsable de los residuos)</t>
  </si>
  <si>
    <t>3201.03.02. Apoyo a la implementación de acciones para el desarrollo de la economía circular en el manejo de los residuos sólidos (proyectos pilotos)</t>
  </si>
  <si>
    <t>3201.03.03. Participación en Mesas Regionales de Economía Circular en el marco de las Comisiones Regionales de Competitividad</t>
  </si>
  <si>
    <t>3201.03.04. seguimiento a la implementación de los PGIRS en el componente de aprovechamiento de residuos</t>
  </si>
  <si>
    <t>3201.03.05 Acompañamiento al proceso de actualización de los PGIRS, para garantizar inclusión de proyectos de aprovechamiento de residuos</t>
  </si>
  <si>
    <t>3201.03.06. Apoyo al desarrollo de Proyectos pilotos de eliminación de plásticos de un solo uso. (hoteles, restaurantes y similares)</t>
  </si>
  <si>
    <t xml:space="preserve">3201.03.07. Gestión para la implementación de proyectos pilotos de biocomercio y turismo rural en ecorregiones estratégicas </t>
  </si>
  <si>
    <t xml:space="preserve">3201.04.01 Conocimiento de potencialidad, promoción y apoyo a la implementación de proyectos de Energías renovables </t>
  </si>
  <si>
    <t xml:space="preserve">3201.04.02 Promoción de procesos de mitigación y adaptación al cambio climático en Sectores productivos (Minería, agropecuario y comercio) </t>
  </si>
  <si>
    <t>3201.04.03. Valoración económica ambiental y cuantificación del capital natural en el PIB dptal.</t>
  </si>
  <si>
    <t>3201.04.04. Participación en procesos intersectoriales de Salud Ambiental de los COTSA, a través de las mesas técnicas conformadas.</t>
  </si>
  <si>
    <t>3201.04.05. Apoyo a la Implementación la Política Integral de Salud Ambiental a nivel territorial, desde las competencias de las CAR.</t>
  </si>
  <si>
    <t xml:space="preserve">3201.05.01 Implementación de las acciones planteadas en el PAR para mitigar los efectos de la desertificación y la sequía en armonía con el proyecto 1.1 (estrategia de reforestación, restauración, agricultura y ganadería sostenible, estufas ecológicas, monitoreo </t>
  </si>
  <si>
    <t xml:space="preserve">3201.05.03 Actualizar e implementar el plan de gestión Integral de residuos peligrosos en el marco de la política RESPEL junto al cumplimiento de la Directiva ministerial 2019 </t>
  </si>
  <si>
    <t>3201.05.02 Generación de espacios académicos para el conocimiento del recurso suelo (posibles alianzas con la academia)</t>
  </si>
  <si>
    <t>3201.05.05 Capacitación y desarrollo de campañas a los diferentes actores sobre el manejo ambientalmente racional de RESPEL y fortalececimiento de las actividades de IVC a generadores e instalaciones licenciadas</t>
  </si>
  <si>
    <t>3201.05.04 Mejoramento del proceso de validación de información del Registro de Generadores de RESPEL y del Inventario Nacional de PCB</t>
  </si>
  <si>
    <t>3201.06.01. Territorialización de la Estrategia Nacional de Calidad del Aire (fortalecimiento del proceso regional del SEVCA - Corpocesar)</t>
  </si>
  <si>
    <t>3201.06.03. Diseño e implementación de plan de prevención, control y reduccion de la contaminación del aire, en municipios con población igual o superior a 150.000 habitantes y zonas industriales o mineras de alto impacto. (armonizado a la PGAU).</t>
  </si>
  <si>
    <t>3201.06.05 Implementación de fuentes móviles de control</t>
  </si>
  <si>
    <t>3201.06.02. Optimización y Fortalecimento del Sistema de Moniterio de Calidad de Aire del Cesar. (acreditación, dotación, técnicas y operación de la red, cobertura y sostenibiidad))</t>
  </si>
  <si>
    <t>3201.06.04. Control y monitoreo de fuentes móviles y áreas fuentes en áreas estratégicas de la jurisdicción.</t>
  </si>
  <si>
    <t>3201.06.06.Identificación de fuentes fijas de emisión</t>
  </si>
  <si>
    <t>3201.06.09 Evaluación de las estaciones de monitoreo de CA de la jurisdicción para verificar cumplimiento a la meta del PND 2018-2022 y/o rediseñar estrategias de prevención y control.</t>
  </si>
  <si>
    <t>3201.06.07 Control y seguimiento a fuentes fijas de emisión</t>
  </si>
  <si>
    <t>3201.06.08 Gestión, comunicación y evaluación interinstitucional de la información de la CA.</t>
  </si>
  <si>
    <t>3206.01.01 Gestión e implementación de Estrategias y/o Proyectos de mitigación y adaptación al cambio climático, en el marco de los planteamientos del -PIGCC- Territorial del Cesar</t>
  </si>
  <si>
    <t>3206.01.02 Implementación del SIA de cambio climático dptal y apoyo efectivo al sistema de Registro Nacional de Reducción de Emisiones de Gases de Efecto Invernadero - RENARE</t>
  </si>
  <si>
    <t>3206.01.03 Fortalecimiento de la participación y gestión de Corpocesar, en el Nodo Regional de Cambio Climático -NRCC- del Caribe</t>
  </si>
  <si>
    <t>3206.02.01 Gestión para la implementación de la Metodología que permita al sector ambiente realizar una evaluación de daños y necesidades ambientales -EDANA en zonas continentales impactadas por desastres naturales, socionaturales y/o antrópicos</t>
  </si>
  <si>
    <t>3206.02.02 Implementación PILOTO de EDANA en zona priorizada</t>
  </si>
  <si>
    <t>3206.02.03 Diseño, Gestión e institucionalización operativa de EDANA Corpocesar</t>
  </si>
  <si>
    <t>3206.03.01 Gestión y ejecución de Acciones de conocimiento para la reducción del riesgo asociado al cambio climático, enmarcadas en la GRD. (Estudios de detalle)</t>
  </si>
  <si>
    <t>3206.03.02 Gestión e implementación de Medidas estructurales y/o proyectos para la REDUCCION del riesgo</t>
  </si>
  <si>
    <t>3206.03.03 Gestión, implementación y evaluación de Medidas no estructurales y/o proyectos para la REDUCCION del riesgo</t>
  </si>
  <si>
    <t>3206.03.04 Evaluación de Medidas no estructurales y/o proyectos para la REDUCCION del riesgo</t>
  </si>
  <si>
    <t>3202.01.01. Identificaciòn y priorizacion de las zonas prioritarias para restaurar y recuperar en las cinco (5) ERE del Dpto.</t>
  </si>
  <si>
    <t>3202.01.02. Formulación e implementación de proyectos de restauración Ecològica Integral - REI-en alianzas con actores claves. (metodologia SER)</t>
  </si>
  <si>
    <t>3202.01.03. Monitoreo, seguimiento y evaluaciòn de las acciones de REI en implementaciòn</t>
  </si>
  <si>
    <t>3202.01.04. Reporte, comunicación y divulgación de la evolución del proceso de REI.</t>
  </si>
  <si>
    <t>3202.02.01. Coordinación, concienciación de actores entorno al proceso de visión de sistemas sostenibles de conservación -SSC-</t>
  </si>
  <si>
    <t>3202.02.02 Diseño conjunto de un modelo y estrategias para la implementación de SSC</t>
  </si>
  <si>
    <t>3202.02.03. Gestión sinérgica para la promoción y creación de capacidad técnica para la implementación del manejo SSC.</t>
  </si>
  <si>
    <t>3202.02.04 Apoyo a la implementación, seguimiento y evaluación de proyectos pilotos y/o estratégicos de SSC</t>
  </si>
  <si>
    <t>3202.03.01. Apoyo al IDEAM en monitoreo y seguimiento a los agentes y causas de deforestación</t>
  </si>
  <si>
    <t>3202.03.02 Formulación conjunta con el MADS, de portafolio de proyectos en núcleos activos de deforestación</t>
  </si>
  <si>
    <t>3202.03.03 Gestión e implementación de proyectos en núcleos activos de deforestación</t>
  </si>
  <si>
    <t>3202.03.06. Promoción y fortalecimiento de espacios de participación como plataforma de articulación para la promoción de la cultura forestal y reducción de la deforestación</t>
  </si>
  <si>
    <t>3202.04.01 Registrar con libro de operaciones el 100% de las Empresas forestales en la jurisdicción</t>
  </si>
  <si>
    <t>3202.04.02 Establecer un proyecto piloto sostenible para la trasformación de la materia prima del bosque, que contribuyan con el uso sostenible de productos maderables y no maderables del bosque</t>
  </si>
  <si>
    <t>3202.04.03 Promover y otorgar los Esquemas de Reconocimiento a la Legalidad a los usuarios del bosque y empresas forestales</t>
  </si>
  <si>
    <t>3202.04.04 Realizar operativos de control al tráfico de flora.</t>
  </si>
  <si>
    <t>3202.05.01 (A) Formulación e implementación del PM del DRMI del Complejo Cenagoso de Zapatosa (RAMSAR Zapatosa)</t>
  </si>
  <si>
    <t>3202.05.01 (B) Formulación e implementación del PM del DRMI del Complejo Cenagoso de Zapatosa (RAMSAR Zapatosa)</t>
  </si>
  <si>
    <t>3202.05.05. Gestión para la formulación de PM de APR y otras estrategias de conservación</t>
  </si>
  <si>
    <t>3202.05.06. Gestión para la implementación de PM de APR y otras estrategias de conservación.</t>
  </si>
  <si>
    <t>3202.05.02 Desarrollo de estudios para la declaratoria de nuevas APR y/o otras estrategias de la conservación de la biodiversidad</t>
  </si>
  <si>
    <t>3202.05.03. Desarrollo de procesos para la declaratoria de nuevas APR y/o otras estrategias de la conservación de la biodiversidad.</t>
  </si>
  <si>
    <t>3202.05.04. Declaratoria de nuevas APR y/o otras estrategias de la conservación de la biodiversidad.</t>
  </si>
  <si>
    <t>3202.05.07 Gestión, apoyo y articulación interinstitucional en el desarrollo de los sistemas de áreas protegidas (SINAP, SIRAP, SIDAP, SILAP)</t>
  </si>
  <si>
    <t>3202.05.08. Gestión e implementación de acciones en el Bosque seco tropical</t>
  </si>
  <si>
    <t>3202.05.09 Gestión e implementación de acciones en humedales</t>
  </si>
  <si>
    <t>3202.06.01 Evaluación y Optimización del proceso operativo del CAVRFFS</t>
  </si>
  <si>
    <t>3202.06.02 Implementación de acciones de los planes de manejo de la fauna amenazada</t>
  </si>
  <si>
    <t>3202.06.03 Revisión, evaluación, ajuste e implementación de acciones de PM de especies invasoras (en armonía con objetivos del COTSA).</t>
  </si>
  <si>
    <t>3203.01.01 Desarrollo de instrumentos de planificación y administración del recurso hídrico (desarrollo de nuevas fases de POMCAS)</t>
  </si>
  <si>
    <t xml:space="preserve"> 3203.01.02. Desarrollo de instrumentos de planificación y administración del recurso hídrico (Implementación de acciones de POMCA)</t>
  </si>
  <si>
    <t>3203.01.03. Desarrollo de instrumentos de planificación y administración del recurso hídrico (seguimiento y evaluación de POMCA)</t>
  </si>
  <si>
    <t>3203.01.04. Desarrollo de instrumentos de planificación y administración del recurso hídrico (desarrollo de nuevas fases de los PMA de microcuencas)</t>
  </si>
  <si>
    <t>3203.01.05. Desarrollo de instrumentos de planificación y administración del recurso hídrico (Implementación de acciones de PMA de microcuencas)</t>
  </si>
  <si>
    <t>3203.01.06. Desarrollo de instrumentos de planificación y administración del recurso hídrico (Implementación de acciones de PMA de acuiferos)</t>
  </si>
  <si>
    <t>3203.01.07. Desarrollo de instrumentos de planificación y administración del recurso hídrico (Implementación de otras acciones de planeación y gestión de acuiferos)</t>
  </si>
  <si>
    <t>3203.01.08. Gestión y formulación de PORH. .</t>
  </si>
  <si>
    <t xml:space="preserve">3203.01.09 Implementación de acciones de PORH. </t>
  </si>
  <si>
    <t xml:space="preserve">3203.01.12 Control y seguimiento a los PUEAA aprobados por la Corporación </t>
  </si>
  <si>
    <t xml:space="preserve">3203.01.10 Control y seguimiento a los PSMV aprobados por la Corporación </t>
  </si>
  <si>
    <t>3203.01.11 Apoyo a implementación de  los PSMV  e implementación de acciones para el uso eficiente y descontaminación del recurso hídrico en el dpto. del Cesar. (armonización con proyecto 4.1)</t>
  </si>
  <si>
    <t>3203.01.13 Acotamiento de rondas hídricas e incorporación a las Determinantes ambientales (Cuerpos de agua priorizados: R. Guatapurí No 1). Armonización con el proyecto 3.1</t>
  </si>
  <si>
    <t>3203.01.14 Estructuración e implementación de una estrategia integral para la recuperación de ecosistemas en la cuenca del río Cesar (tipo APP). En armonía con el programa 5 y la actividad 2.4.2</t>
  </si>
  <si>
    <t>3203.01.15 Instalación de las denominadas "plataformas colaborativas" con el MADS, para la articulación de inversiones y acciones para la recuperación de ecosistemas degradados en torno a cuencas hidrográficas.</t>
  </si>
  <si>
    <t>3205.01.01 Actualización de las determinantes ambientales para el Ordenamiento territorial (énfasis en cambio climático, GRD, suelo suburbano, EEP)</t>
  </si>
  <si>
    <t>3205.01.02 Socialización y divulgación de las DA para el OT (cartografía temática compartida)</t>
  </si>
  <si>
    <t>3205.01.03 Fortalecimiento operativo del proceso de evaluación (verificación de componentes claves del diagnóstico territorial descrito en el DTS del proyecto de revisión y/o ajuste del POT).</t>
  </si>
  <si>
    <t>3205.01.04 Control, Seguimiento y evaluación de los asuntos ambientales concertados en el proceso de revisión y/o ajustes de los POT, PBOT y EOT del Cesar</t>
  </si>
  <si>
    <t>3205.02.01 Capacitación o asistencia técnica a los ETM, en todos los temas asociados al proceso de revisión de los POT (incluye perfil climático municipal y gestión del CC, GRD, desarrollo urbano sostenible, Expediente municipal del POT, UPR, planes parciales).</t>
  </si>
  <si>
    <t>3205.02.03 Apoyo a los municipios PDET en la Incorporación de la zonificación ambiental en la planeación del desarrollo territorial (POT y PDM)</t>
  </si>
  <si>
    <t>3205.02.02 Apoyo y orientación a demás actores del proceso de revisión y ajuste de los POT (CTP, concejales, gremios, IGAC).</t>
  </si>
  <si>
    <t>3205.02.04 Apoyo al SIG municipal a través del suministro de cartografía temática producida en Corpocesar por ETM.</t>
  </si>
  <si>
    <t>3205.03.01 Gestión para la creación de una estrategia de relacionamiento interinstitucional de OT subregional e interregional (Área Metropolitana, Gobernación, RAP, IGAC, CAR vecinas, CEI-COT, MVCT, MADR, cabildos).</t>
  </si>
  <si>
    <t>3205.03.02 Evaluación de modelos de ocupación y valoración de SE arrojados por los procesos de OAT y satisfacción de demandas</t>
  </si>
  <si>
    <t>3208.01.01 Gestión e Implementación de medidas para el fortalecimiento de la participación ciudadana en la gestión ambiental</t>
  </si>
  <si>
    <t>3208.01.02 Implementación de acciones para incluir el enfoque étnico, de género e intergeneracional en los procesos de educación ambiental. Asociado con el proyecto 6.2</t>
  </si>
  <si>
    <t xml:space="preserve">3208.01.03 Creación de escenarios de diálogo entre los ciudadanos las entidades para la prevención de conflictos socioambientales, en armonía con la actividad 6.1.1 y el proyecto 6.3 </t>
  </si>
  <si>
    <t>3208.01.05 Fortalecimiento y apoyo a la participación de los jóvenes de ambiente en el marco de la Política Nacional de Educación Ambiental</t>
  </si>
  <si>
    <t>3208.01.04 Diseño e implementación de estrategias para el rescate y divulgación de los conocimientos tradicionales asociados al uso y manejo de la biodiversidad en el marco de la conmemoración del Bicentenario "200 Años de Biodiversidad", en armonía con el MADS</t>
  </si>
  <si>
    <t>3208.02.01 Apoyo a la implementación de PRAES, con enfoque en cambio climático.</t>
  </si>
  <si>
    <t>3208.02.03 Resignificación de los CIDEAS</t>
  </si>
  <si>
    <t>3208.02.04 Promoción y Fortalecimiento a los CIDEAS</t>
  </si>
  <si>
    <t>3208.02.05 Promoción del desarrollo de la dimensión ambiental en la educación no formal (PROCEDAS, empresas, investigación en tecnologías limpias).</t>
  </si>
  <si>
    <t>3208.02.02 Resignificación de los  PRAES  (Promoción de la incorporación de la dimensión ambiental en la educación formal (contenidos curriculares en PRAES)</t>
  </si>
  <si>
    <t>3208.02.06 Apoyo al diseño, implementación y promoción de planes y acciones de educación ambiental, con enfoque en cambio climático, en asocio con el proyecto 2.1</t>
  </si>
  <si>
    <t>3208.03.01 Apoyo a la estructuración, implementación y evaluación de compromisos en negocios verdes con enfoque cultural y/o diferencial (comunidad étnica, y afrodescendiente). en armonía con la actividad 5.1.4</t>
  </si>
  <si>
    <t xml:space="preserve">3208.03.02 Implementación de Cátedra social de cambio climático y riesgo ambiental para la productividad con eco-educación (vía one-line pág. web de Corpocesar) </t>
  </si>
  <si>
    <t>3208.03.03 Implementación de estrategia para disminución de conflictos por uso de la Ciénaga de Zapatosa</t>
  </si>
  <si>
    <t xml:space="preserve">3299.01.01 Implementación de estrategias eficaces en el Recaudo de las rentas propias de la entidad (gestión de cobro persuasivo, coactivo y de saneamiento contable, Adecuada implementación de la reglamentación existente en materia de tasas ambientales; otros) </t>
  </si>
  <si>
    <t>3299.01.02 Valoración cuantitativa de estrategias eficaces en el Recaudo de las rentas propias de la entidad (gestión de cobro persuasivo, coactivo y de saneamiento contable, Adecuada implementación de la reglamentación existente en materia de tasas ambientales; otros)</t>
  </si>
  <si>
    <t>3299.01.03 Gestión y actualización efectiva de la base de datos de usuarios de la TUA enfocada a la reglamentación y/o ordenación de corrientes, teniendo en cuenta la variabilidad climática (asocio con el programa 2)</t>
  </si>
  <si>
    <t>3299.01.04 Control y seguimiento a la gestión de la tasa retributiva para promover la eficacia y eficiencia de la reinversión, en armonía con Actividad 2.4.3</t>
  </si>
  <si>
    <t xml:space="preserve">3299.01.05 Sostenimiento técnico y adtvo en la Implementación de las NIIF, IGPR, PCT, y otros instrumentos de apoyo (cumplimiento tributario, contable, operativo, y reportes de información correspondientes en los tiempos y bajo los parámetros establecidos. etc) </t>
  </si>
  <si>
    <t>3299.01.06 Ejecución de las inversiones en preservación, restauración, uso sostenible y generación de conocimiento (art. 11 de la Ley 1955 de 2019 y los artículos 24 y 25 de la Ley 1930 de 2018)</t>
  </si>
  <si>
    <t>3299.01.06 Diseño del Sistema de Gestión Ambiental SGA- NTC ISO 14001:2015 para la sede bioclimática de la entidad en Valledupar</t>
  </si>
  <si>
    <t>3299.01.08 Evaluación y certificación del Sistema de Gestión Ambiental SGA- NTC ISO 14001:2015 para la sede bioclimática de la entidad en Valledupar</t>
  </si>
  <si>
    <t>3299.01.09 Mantenimiento y mejoramiento continuo del Sistema de Gestión Ambiental SGA- NTC ISO 14001:2015 para la sede bioclimática de la entidad en Valledupar</t>
  </si>
  <si>
    <t xml:space="preserve">3299.01.10 Gestión para la puesta en marcha y operación del laboratorio ambiental de agua </t>
  </si>
  <si>
    <t>3299.01.11 Gestión para la venta de servicio de laboratorio ambiental de agua (estrategia administrativa y de sostenibilidad financiera) en armonía con la actividad o subp 2.4.4</t>
  </si>
  <si>
    <t>3299.02.01 Optimización del SIGC de la entidad en el marco del modelo integrado de planeación y gestión MIPG (revisión de la política de calidad y sus sistemas) enfocada al desempeño óptimo de la entidad - IEDI- (eficiencia comparativa).</t>
  </si>
  <si>
    <t>3299.02.02 Fortalecimiento del control interno de gestión, en armonia con la política y retos del PGAR</t>
  </si>
  <si>
    <t>3299.02.04 Fortalecimiento del Banco de Programas y Proyectos como soporte a la gestión de inversión ambiental de la entidad</t>
  </si>
  <si>
    <t>3299.02.06 Optimización física de la sede principal de Corpocesar (infraestructura, dotación, mantenimiento, según diagnóstico, PM y SIGC).</t>
  </si>
  <si>
    <t>3299.02.07 Optimización física de las seccionales (infraestructura, Dotación, mantenimiento, según diagnóstico, PM y SIGC).</t>
  </si>
  <si>
    <t>3299.02.05 Concertación, gestión e Implementación del programa de bienestar social e incentivos, y de formación y capacitación</t>
  </si>
  <si>
    <t>3299.02.08 Protección de activos y bienes corporativos</t>
  </si>
  <si>
    <t>3299.02.03 Optimización integrada del sistema de atención al ciudadano (PQR´s, ventanilla única), quejas y sanciones ambientales</t>
  </si>
  <si>
    <t>3299.02.09 Continuación de la optimización fisica y operativa (TRD, TVD, PINAR, SIC) de la gestión archívistica y documental (consulta virtual y física centro de documentación), según plan específico</t>
  </si>
  <si>
    <t>3299.02.10 Optimización de la estrategia de Compras públicas sostenibles</t>
  </si>
  <si>
    <t>3299.03.01 Implementación de una estrategia de seguimiento documental a los compromisos adquiridos mediante informes impuestos en el acto administrativo</t>
  </si>
  <si>
    <t>3299.03.02 Verificación en campo por alertas identificadas en los informes</t>
  </si>
  <si>
    <t xml:space="preserve">3299.03.03 Verificación en campo a los permisos, autorizaciones o licencias que no han cumplido con la presentación de informes </t>
  </si>
  <si>
    <t>3299.03.04 Optimización integral de los procesos operativos de trámites ambientales otorgados por la Corporación</t>
  </si>
  <si>
    <t>3299.03.05 Dotación, mantenimiento y/o calibración de equipos receptores del Sistema de posicionamiento global - GPS, molinetes, Drone, sonómetros, cámaras fotográficas, software/licencias (ArcGis) otras dotaciones institucionales (según requisitos definidos en la NTC ISO 9001:2015)</t>
  </si>
  <si>
    <t>3299.03.06 Implementación efectiva del sistema VITAL-SILAM, SUIT para la optimización de los trámites ambientales</t>
  </si>
  <si>
    <t>3299.03.07 Actualización de la base de datos de los procesos sancionatorios</t>
  </si>
  <si>
    <t>3299.04.01 Implementación de proyectos agroforestales como alternativa de sostenibilidad ambeintal para el optimo aprovechamiento y/o uso del suelo, y que favorezcan las condiciones alimentarias de subsistencia de las comunidades indigenas en el marco del pacto por los grupos etnicos del PND 2018-2022</t>
  </si>
  <si>
    <t>3299.04.04 Desarrollo de escenario de gobernanza con grupos étnicos para la gestión de estrategias de Prevención de conflictos socioambientales.</t>
  </si>
  <si>
    <t xml:space="preserve">3299.04.06 Gestión, apoyo de acciones de aislamiento de áreas de interés ambiental y cultural, para inducir su recuperación natural. Y OTRAS ESTRATEGIAS para la restauración ecológica de Ecosistemas en el marco del componente programático de los POMCAS y del componente estratégico de los PMA de las áreas protegidas declaradas </t>
  </si>
  <si>
    <t>3299.04.07 Apoyo para la determinación de línea base socioambiental en asentamientos indígenas para fundamentar procesos geopolíticos en la Serranía del Perijá</t>
  </si>
  <si>
    <t>3299.04.02 Gestión, coordinación y evaluación al cumplimiento y materialización de acuerdos pactados mediante protocolización de consultas previas, en el marco de los POMCA adoptados, según responsabilidades de los consejos de cuencas.</t>
  </si>
  <si>
    <t>3299.04.03 Identificación de oportunidades y necesidades de gestión del cambio climático en territorios étnicos para la implementación de acciones de manejo conjuntas con enfoque diferencial.</t>
  </si>
  <si>
    <t>3299.04.05 Gestion, y apoyo y/o Construcción de sistemas de abastecimiento de agua, de manejo integral de residuos y de saneamiento básico (baterías sanitarias) en asentamientos de comunidades indígenas.</t>
  </si>
  <si>
    <t>3299.05.01 Priorización de acciones (según capacidad y competencia) para el apoyo conjunto con el MADS a territorios colectivos y otras minorías vulnerables, en el marco del Pacto por los grupos étnicos del PND 2018-2022.</t>
  </si>
  <si>
    <t>3299.05.02 Implementación de proyectos agroforestales como alternativa de sostenibilidad ambiental para el óptimo aprovechamiento y/o uso del suelo, y que favorezcan las condiciones alimentarias de subsistencia de las comunidades afrocolombianas</t>
  </si>
  <si>
    <t>3299.05.03 Fortalecimiento de la capacidad social, para la transformación de conflictos y valoración como aliados estratégicos para la conservación y la gestión ambiental (Investigación y monitoreo comunitario, Conservación en territorios colectivos, mujeres en la gestión ambiental. (asocio con proyectos 6.1 y 6.3).</t>
  </si>
  <si>
    <t>3299.06.01 Ejecución del plan de acción para la implementación efectiva de la estrategia de gobierno digital</t>
  </si>
  <si>
    <t>3299.06.02 Gestión para el cumplimiento del proceso de transparencia y acceso a la información (Ley 1712 de 2014)</t>
  </si>
  <si>
    <t>3299.06.03 Soporte interno en tecnología y formación para el uso eficiente de las TICs.</t>
  </si>
  <si>
    <t>3299.06.04 Gestión para la adquisición hardware y sofware, licencias (según necesidad ) e implementación óptima de software adquiridos (ej. PCT, seguridad informática, almacén etc)</t>
  </si>
  <si>
    <t>3204.01.01  Gestión de un área  viable de la red hidrometeorológica en  jurisdicción de Corpocesar</t>
  </si>
  <si>
    <t>3204.01.02. Implementación de un área  viable de la red hidrometeorológica en  jurisdicción de Corpocesar y comunicación de información ambiental arrojada. .</t>
  </si>
  <si>
    <t>3204.01.03  Gestion para la  implementación y operación de instrumentos de monitoreo de los Recursos Naturales</t>
  </si>
  <si>
    <t>3204.01.04 Gestion para la  divulgación e incorporación de resultados de monitoreo de los Recursos Naturales al SIA regional</t>
  </si>
  <si>
    <t>3204.01.05 Fortalecimiento del SIA regional</t>
  </si>
  <si>
    <t>3204.01.06 Evaluación de la Evolución dinámica del PGAR y los impactos de la gestión ambiental sobre la sostenibilidad del desarrollo socio-económico y los Indicadores Mínimos de Gestión</t>
  </si>
  <si>
    <t>3204.02.01 Comunicación y cultura ciudadana para desincentivar el uso de productos plástico de un solo uso e icopor.</t>
  </si>
  <si>
    <t>3204.02.03 Uso inteligente de las redes sociales para la promoción de medidas de concienciación ambiental y comunicaciones de eventos y acciones</t>
  </si>
  <si>
    <t>3204.02.04 Planeación, gestión y optimización del plan de medios (radio, TV, prensa, etc)</t>
  </si>
  <si>
    <t>3204.02.02 Consecución de reportes de la gestión a través de ASOCARS y entidades adscritas al sector.</t>
  </si>
  <si>
    <t>LINEA ESTRATEGICA 4. GESTIÓN PARA LA PRODUCCIÓN SOSTENIBLE</t>
  </si>
  <si>
    <t>PROGRAMA 3201. FORTALECIMIENTO DEL DESEMPEÑO AMBIENTAL DE LOS SECTORES PRODUCTIVOS</t>
  </si>
  <si>
    <t>Proyecto 3201.01 Gestión e implementación de estrategias para la recuperación y conservación de la flora y fauna en el Departamento del Cesar, en armonía con el proyecto 3202.02</t>
  </si>
  <si>
    <r>
      <rPr>
        <sz val="10"/>
        <color rgb="FFFF0000"/>
        <rFont val="Arial Narrow"/>
        <family val="2"/>
      </rPr>
      <t>3202.03.04.</t>
    </r>
    <r>
      <rPr>
        <sz val="10"/>
        <color rgb="FF000000"/>
        <rFont val="Arial Narrow"/>
        <family val="2"/>
      </rPr>
      <t xml:space="preserve">  Desarrollo de acciones de prevención de la deforestación</t>
    </r>
  </si>
  <si>
    <r>
      <rPr>
        <sz val="10"/>
        <color rgb="FFFF0000"/>
        <rFont val="Arial Narrow"/>
        <family val="2"/>
      </rPr>
      <t>3202.03.05.</t>
    </r>
    <r>
      <rPr>
        <sz val="10"/>
        <color rgb="FF000000"/>
        <rFont val="Arial Narrow"/>
        <family val="2"/>
      </rPr>
      <t xml:space="preserve"> Desarrollo de acciones de control  a la deforestación</t>
    </r>
  </si>
  <si>
    <r>
      <rPr>
        <sz val="10"/>
        <color rgb="FFFF0000"/>
        <rFont val="Arial Narrow"/>
        <family val="2"/>
      </rPr>
      <t>3202.03.04.</t>
    </r>
    <r>
      <rPr>
        <sz val="10"/>
        <color rgb="FF000000"/>
        <rFont val="Arial Narrow"/>
        <family val="2"/>
      </rPr>
      <t xml:space="preserve"> Ajuste e Implementación de acciones prioritarias del POF del Cesar (armonía con actividad 5.2.2 y 5.2.5)</t>
    </r>
  </si>
  <si>
    <r>
      <rPr>
        <sz val="10"/>
        <color rgb="FFFF0000"/>
        <rFont val="Arial Narrow"/>
        <family val="2"/>
      </rPr>
      <t xml:space="preserve">3202.03.05 </t>
    </r>
    <r>
      <rPr>
        <sz val="10"/>
        <color rgb="FF000000"/>
        <rFont val="Arial Narrow"/>
        <family val="2"/>
      </rPr>
      <t>Establecer proyectos para uso y aprovechamiento forestal comunitarios del bosque que permitan su uso sostenible</t>
    </r>
  </si>
  <si>
    <t>Proyecto 3201.02.Gestión, coordinación,  e implementación de políticas locales de resiliencia y sostenibilidad ambiental urbana en el área de jurisdicción de Corpocesar.</t>
  </si>
  <si>
    <t>Proyecto 3201.03.Gestión y apoyo regional a  la implementación de la estrategia nacional de Economía  circular y  economía ambiental para la producción sostenible</t>
  </si>
  <si>
    <t>PROGRAMA 3206. GESTIÓN DEL CAMBIO CLIMÁTICO PARA UN DESARROLLO BAJO EN CARBONO Y RESILIENTE AL CLIMA</t>
  </si>
  <si>
    <t>Proyecto 3206.01  Implementación y evaluación de acciones del Plan Integral de Gestión de Cambio Climático -PIGCC- Territorial del Cesar</t>
  </si>
  <si>
    <t>Proyecto 3201.06. Gestión integral del recurso aire, articulada a  la prioridad regional del MADS,  en áreas estratégicas del dpto del Cesar</t>
  </si>
  <si>
    <t xml:space="preserve">Proyecto 3201.05. Gestión integral  del suelo  para la recuperación de este recurso natural  en el departamento del Cesar.  </t>
  </si>
  <si>
    <t>Proyecto 3201.04. Apropiación de la Ciencia ambiental  y de la tecnología para promover la producción sostenible en el dpto. del Cesar</t>
  </si>
  <si>
    <t>Proyecto 3206.02 Implementación de acciones para la operación de la EDANA en el área de jurisdicción de Corpocesar</t>
  </si>
  <si>
    <t>Proyecto 3206.03 Gestión de conocimiento e implementación de medidas para la  reducción del riesgo ambiental en áreas prioritarias del dpto. del Cesar.</t>
  </si>
  <si>
    <t>PROGRAMA 3202. CONSERVACIÓN DE LA BIODIVERSIDAD Y SUS SERVICIOS ECOSISTÉMICOS</t>
  </si>
  <si>
    <t>Proyecto 3202.01 Gestión e implementación de acciones integrales para la restauración ecológica en el departamento del Cesar</t>
  </si>
  <si>
    <t>Proyecto 3202.02 Coordinación y Desarrollo de portafolios de sistemas sostenibles de conservación - SSC- (conservación, restauración, manejo sostenible, agroforestales, reconversión productiva) en el departamento del Cesar</t>
  </si>
  <si>
    <t>Proyecto 3202.04 Fortalecimiento de gobernanza forestal en la jurisdicción de Corpocesar</t>
  </si>
  <si>
    <t>Proyecto 3202.03 Implementación de la estrategia de control integral en los núcleos de deforestación priorizados en el Cesar, (en coordinación institucional con el MADS).</t>
  </si>
  <si>
    <t xml:space="preserve">Proyecto 3202.05 Gestión del SIRAP  y/o implementación de otras estrategias de conservación de la biodiversidad y formulación e implementación y apoyo de PM  de AP  en el dpto. del Cesar. </t>
  </si>
  <si>
    <t>Proyecto 3202.06 Fortalecimiento, gestión e implementación de medidas para el manejo de la fauna en el dpto. del Cesar</t>
  </si>
  <si>
    <t>PROGRAMA 3203. GESTIÓN INTEGRAL DEL RECURSO HÍDRICO</t>
  </si>
  <si>
    <t>Proyecto 3203.01 Gestión integral del recurso hídrico y materialización de la ZOAT en el area de jurisdiccion de Corpocesar</t>
  </si>
  <si>
    <t>LINEA ESTRATÉGICA 5. GESTIÓN DE ASUNTOS AMBIENTALES SECTORIALES</t>
  </si>
  <si>
    <t>LINEA ESTRATÉGICA 3. GESTIÓN DEL ORDENAMIENTO AMBIENTAL TERRITORIAL Y GESTIÓN DEL RIESGO</t>
  </si>
  <si>
    <t>PROGRAMA 3205. ORDENAMIENTO AMBIENTAL TERRITORIAL</t>
  </si>
  <si>
    <t>Proyecto 3205.02 Asistencia técnica a todos los municipios de la jurisdicción en los procesos de revisión y ajuste de los POT, siguiendo guias del SINA</t>
  </si>
  <si>
    <t>Proyecto 3205.03 Implementación de un sistema de relacionamiento  interinstitucional en el proceso de planeación del desarrollo y evaluación de los modelos de ocupación adoptados</t>
  </si>
  <si>
    <t>LINEA ESTRATÉGICA 2. GESTIÓN PARA LA CULTURA Y LA EDUCACIÓN AMBIENTAL</t>
  </si>
  <si>
    <t>PROGRAMA 3208. EDUCACIÓN AMBIENTAL</t>
  </si>
  <si>
    <t>Proyecto 3208.01 Fortalecimento de la participación ciudadana en la Gestión ambiental,  con enfoque endógeno y/o cultural,   intergeneracional, y consensual para promover el desarrollo ECOsocial en el dpto del Cesar</t>
  </si>
  <si>
    <t>Proyecto 3208.03 Planeación, gestión e Implementación de acciones  para el manejo de conflictos socioambientales  asociados a la productividad económica y/o uso de RN en áreas estratégicas del Cesar.</t>
  </si>
  <si>
    <t>LÍNEA ESTRATÉGICA 1. GESTIÓN PARA EL FORTALECIMIENTO INSTITUCIONAL INTEGRAL.</t>
  </si>
  <si>
    <t>PROGRAMA 3299. FORTALECIMIENTO DE LA GESTIÓN Y DIRECCIÓN DEL SECTOR AMBIENTE Y DESARROLLO SOSTENIBLE</t>
  </si>
  <si>
    <t>Proyecto 3299.01  Fortalecimiento  e implementación de medidas  Técnicas, económicas  y financieras  para la sostenibilidad  administrativa y financiera  de Corpocesar</t>
  </si>
  <si>
    <t>Proyecto 3299.02 Gestión e implementacion de acciones  para el aumento de la capacidad de desempeño  institucional integral de Corpocesar</t>
  </si>
  <si>
    <t>Proyecto 3299.03 Fortalecimiento institucional sostenible del ejercicio de la autoridad ambiental regional  (seguimiento, control y vigilancia) y apoyo  integral de los procesos operativos de trámites ambientales otorgados por la Corporación</t>
  </si>
  <si>
    <t>Proyecto 3299.04  Implementación de estrategias para el manejo ambiental en territorios indígenas de la Sierra Nevada de Santa Marta y Serranía de Perijá,   incorporando la cosmovisión de los pueblos indígenas  y  el enfoque diferencial en la restauración ecológica integral .</t>
  </si>
  <si>
    <t xml:space="preserve">Proyecto 3299.05 Implementación de estrategias para el manejo ambiental en comunidades afrodescendientes,  otras minorías étnicas, y/o poblaciones victimas del conflicto armado en el dpto. del Cesar. </t>
  </si>
  <si>
    <t xml:space="preserve">3299.06 Fortalecimiento de las  TIC´s .según lineamientos de MINTICs y la política de gobierno digital, en Corpocesar. </t>
  </si>
  <si>
    <t>PROGRAMA 3204.  GESTIÓN DE LA INFORMACIÓN Y EL CONOCIMIENTO AMBIENTAL</t>
  </si>
  <si>
    <t xml:space="preserve">Proyecto 3204.01 Gestión de conocimiento e información ambiental para la promoción del desarrollo ambiental sostenible. </t>
  </si>
  <si>
    <t>Proyecto 3204.02 Implementación de la estrategia  de Comunicación política de la gestión ambiental para la divulgación interinstitucional y  aprehensión ciudadana al sector ambiental</t>
  </si>
  <si>
    <t>29 Número</t>
  </si>
  <si>
    <t>18 Hectáreas</t>
  </si>
  <si>
    <t>42 Porcentaje</t>
  </si>
  <si>
    <t>Proyecto 3205.01 Fortalecimiento del proceso de Ordenamiento Territorial como estrategia  para promover el  desarrollo terrirorial sostenible, en el dpto del Cesar.</t>
  </si>
  <si>
    <t>Proyecto 3208.02 Fortalecimiento y optimización del programa transversal de Educación Ambiental de la Corporación, armonizado a la Política Nacional de Educación Ambiental de Colombia, en el contexto de la propuesta DEPARTAMENTO DEL CESAR - CORPOCESAR– 2020: "Por la sustentabilidad de la vida".</t>
  </si>
  <si>
    <t>(12) PORCENTAJE DE AVANCE FISICO ACUMULADO % 
((11/10)*100)</t>
  </si>
  <si>
    <t>3299.01.07. Participación en los espacios de consulta pública de los proyectos de reglamentación de los instrumentos económicos, financieros y de mercado, liderados por el MADS.</t>
  </si>
  <si>
    <t>3299.01.07 Implementación del Sistema de Gestión Ambiental SGA- NTC ISO 14001:2015 para la sede bioclimática de la entidad en Valledupar</t>
  </si>
  <si>
    <t>57~La asistencia oficial para el desarrollo y el gasto público en la conservación y el uso sostenible de la diversidad biológica y los ecosistemas</t>
  </si>
  <si>
    <t>70~Número de estrategias sostenibles de turismo o políticas y planes de acción implementados, con un seguimiento acordado, y herramientas de evaluación.</t>
  </si>
  <si>
    <t>No aplica</t>
  </si>
  <si>
    <t>222~Tasa nacional de reciclado, toneladas de material reciclado</t>
  </si>
  <si>
    <t>78~Número de países con planes de acción nacionales de consumo y producción sostenibles incorporados como prioridad o meta en las políticas nacionales</t>
  </si>
  <si>
    <t>161~Proporción de la energía renovable en el consumo final total de energía</t>
  </si>
  <si>
    <t>1~No aplica</t>
  </si>
  <si>
    <t>143~Porcentaje de tierras degradadas en comparación con la superficie total</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</si>
  <si>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</si>
  <si>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</si>
  <si>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89~Número de países que han comunicado el fortalecimiento de la capacidad institucional, sistémica e individual para implementar la adaptación, la mitigación y la transferencia de tecnología, y acciones desarrolladas</t>
  </si>
  <si>
    <t>75~Número de países con estrategias nacionales y locales para la reducción del riesgo de desastres</t>
  </si>
  <si>
    <t>39~Hacia la ordenación forestal sostenible</t>
  </si>
  <si>
    <t>191~Proporción de sitios importantes para la biodiversidad terrestre y de agua dulce que están cubiertos por las áreas protegidas, por tipo de ecosistema</t>
  </si>
  <si>
    <t>39~ Hacia la ordenación forestal sostenible</t>
  </si>
  <si>
    <t>184~Proporción de países que adoptan legislación nacional relevante y adecuadamente dotan de recursos a la prevención o control de especies exóticas invasoras</t>
  </si>
  <si>
    <t>35~ Grado de aplicación de la ordenación integrada de los recursos hídricos (0-100)</t>
  </si>
  <si>
    <t>9~Cambio en la eficiencia del uso del agua con el tiempo</t>
  </si>
  <si>
    <t>103~Porcentaje de aguas residuales tratadas de manera segura</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</si>
  <si>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</si>
  <si>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117~Porcentaje de la población que dispone de servicios de suministro de agua potable gestionados de manera segura</t>
  </si>
  <si>
    <t>Proyecto 3202.10 Implementación de Acciones de restauración en areas de interes estrategico en la Serrania del Perija en el Departamento del Cesar</t>
  </si>
  <si>
    <t xml:space="preserve">Proyecto 3205.04 Implementación de medidas estructurales y no estructurales para el control de la erosión e inundación en la corriente superficial anime, en los Municipios de Chiriguana, y Curumani Departamento del Cesar </t>
  </si>
  <si>
    <t>6.01.01.03.003.001.00AR.2101.1900.20213219000001 Implementación de estrategias para la conservación, uso sostnible de la biodiversidad y restauración de los srvicios ecosistemicos del complejo cenagoso de zapatosa, en el Municipio de Chimichagua, Dep</t>
  </si>
  <si>
    <t>BPIN 20183219000004 Implementación de un proyecto piloto de Biorremediación y gestión ambiental en el rio  San Alberto Cesar</t>
  </si>
  <si>
    <t>BPIN 20193219000002 Implementación de acciones de adaptación al cambio climático en el edificio  Bioclimático y el CAVFFS, sedes de Corpocesar en el marco del PIGCCT del departamento del Cesar .</t>
  </si>
  <si>
    <t>BPIN 20203219000001 Implementacion de acciones de mitigacion del cambio climatico en zonas rurales de los Municipios de Valledupar, La Paz, Manaure, San Diego, y Agustin Codazzi, del Departamento del Cesar</t>
  </si>
  <si>
    <t>SPGR Fortalecimiento</t>
  </si>
  <si>
    <t>SGR Fortalecimiento</t>
  </si>
  <si>
    <t>3202-0900-2021-321900-0002  Implementación de acciones de restauración con guadua y otras especies nativas en areas priorizadas de la Jurisdicción de CORPOCESAR, Departamento del Cesar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</si>
</sst>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_(* #,##0.00_);_(* \(#,##0.00\);_(* &quot;-&quot;??_);_(@_)"/>
    <numFmt numFmtId="165" formatCode="0.0"/>
    <numFmt numFmtId="166" formatCode="_-* #,##0_-;\-* #,##0_-;_-* &quot;-&quot;??_-;_-@_-"/>
    <numFmt numFmtId="167" formatCode="_(* #,##0_);_(* \(#,##0\);_(* &quot;-&quot;??_);_(@_)"/>
    <numFmt numFmtId="168" formatCode="_(* #,##0.000_);_(* \(#,##0.000\);_(* &quot;-&quot;??_);_(@_)"/>
    <numFmt numFmtId="169" formatCode="0.0%"/>
    <numFmt numFmtId="170" formatCode="[$$-240A]\ #,##0"/>
    <numFmt numFmtId="171" formatCode="[$$-240A]\ #,##0.00"/>
  </numFmts>
  <fonts count="66">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9"/>
      <name val="Arial Narrow"/>
      <family val="2"/>
    </font>
    <font>
      <b/>
      <sz val="7"/>
      <name val="Arial Narrow"/>
      <family val="2"/>
    </font>
    <font>
      <sz val="7"/>
      <name val="Arial Narrow"/>
      <family val="2"/>
    </font>
    <font>
      <u/>
      <sz val="7"/>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sz val="10"/>
      <color theme="1"/>
      <name val="Arial Narrow"/>
      <family val="2"/>
    </font>
    <font>
      <b/>
      <sz val="10"/>
      <color theme="1"/>
      <name val="Arial Narrow"/>
      <family val="2"/>
    </font>
    <font>
      <sz val="10"/>
      <color rgb="FF000000"/>
      <name val="Arial Narrow"/>
      <family val="2"/>
    </font>
    <font>
      <b/>
      <sz val="10"/>
      <color indexed="8"/>
      <name val="Arial Narrow"/>
      <family val="2"/>
    </font>
    <font>
      <sz val="9"/>
      <color indexed="81"/>
      <name val="Tahoma"/>
      <family val="2"/>
    </font>
    <font>
      <b/>
      <sz val="9"/>
      <color indexed="81"/>
      <name val="Tahoma"/>
      <family val="2"/>
    </font>
    <font>
      <b/>
      <sz val="10"/>
      <color rgb="FFFF0000"/>
      <name val="Arial Narrow"/>
      <family val="2"/>
    </font>
    <font>
      <b/>
      <sz val="7"/>
      <color rgb="FFFF0000"/>
      <name val="Arial Narrow"/>
      <family val="2"/>
    </font>
    <font>
      <sz val="7"/>
      <color rgb="FFFF0000"/>
      <name val="Arial Narrow"/>
      <family val="2"/>
    </font>
    <font>
      <sz val="10"/>
      <color theme="1"/>
      <name val="Arial"/>
      <family val="2"/>
    </font>
    <font>
      <sz val="11"/>
      <color theme="1"/>
      <name val="Arial"/>
      <family val="2"/>
    </font>
    <font>
      <sz val="10"/>
      <color rgb="FFFF0000"/>
      <name val="Arial Narrow"/>
      <family val="2"/>
    </font>
    <font>
      <sz val="10"/>
      <color theme="1"/>
      <name val="Calibri"/>
      <family val="2"/>
    </font>
    <font>
      <sz val="10"/>
      <name val="Calibri"/>
      <family val="2"/>
    </font>
    <font>
      <sz val="11"/>
      <name val="Arial"/>
      <family val="2"/>
    </font>
    <font>
      <sz val="10"/>
      <color rgb="FF000000"/>
      <name val="&quot;Arial&quot;"/>
    </font>
  </fonts>
  <fills count="47">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indexed="11"/>
        <bgColor indexed="64"/>
      </patternFill>
    </fill>
    <fill>
      <patternFill patternType="solid">
        <fgColor rgb="FFFF0000"/>
        <bgColor indexed="64"/>
      </patternFill>
    </fill>
    <fill>
      <patternFill patternType="solid">
        <fgColor rgb="FFB4D79D"/>
        <bgColor rgb="FFA8D08D"/>
      </patternFill>
    </fill>
    <fill>
      <patternFill patternType="solid">
        <fgColor rgb="FF66FF66"/>
        <bgColor rgb="FFA8D08D"/>
      </patternFill>
    </fill>
    <fill>
      <patternFill patternType="solid">
        <fgColor rgb="FF99FF99"/>
        <bgColor rgb="FFA8D08D"/>
      </patternFill>
    </fill>
    <fill>
      <patternFill patternType="solid">
        <fgColor rgb="FFCCFFCC"/>
        <bgColor rgb="FFA8D08D"/>
      </patternFill>
    </fill>
    <fill>
      <patternFill patternType="solid">
        <fgColor rgb="FF66FF66"/>
        <bgColor indexed="64"/>
      </patternFill>
    </fill>
    <fill>
      <patternFill patternType="solid">
        <fgColor rgb="FF99FF99"/>
        <bgColor indexed="64"/>
      </patternFill>
    </fill>
    <fill>
      <patternFill patternType="solid">
        <fgColor rgb="FFCCFFCC"/>
        <bgColor indexed="64"/>
      </patternFill>
    </fill>
    <fill>
      <patternFill patternType="solid">
        <fgColor theme="2" tint="-0.499984740745262"/>
        <bgColor indexed="64"/>
      </patternFill>
    </fill>
    <fill>
      <patternFill patternType="solid">
        <fgColor theme="0"/>
        <bgColor rgb="FFF5E3EB"/>
      </patternFill>
    </fill>
    <fill>
      <patternFill patternType="solid">
        <fgColor theme="0"/>
        <bgColor rgb="FFE0FACD"/>
      </patternFill>
    </fill>
    <fill>
      <patternFill patternType="solid">
        <fgColor theme="0"/>
        <bgColor rgb="FFCCF1B0"/>
      </patternFill>
    </fill>
    <fill>
      <patternFill patternType="solid">
        <fgColor theme="0"/>
        <bgColor rgb="FFEDFFE0"/>
      </patternFill>
    </fill>
    <fill>
      <patternFill patternType="solid">
        <fgColor theme="0"/>
        <bgColor rgb="FFFFD966"/>
      </patternFill>
    </fill>
    <fill>
      <patternFill patternType="solid">
        <fgColor theme="0"/>
        <bgColor rgb="FFFFF2CC"/>
      </patternFill>
    </fill>
    <fill>
      <patternFill patternType="solid">
        <fgColor theme="0"/>
        <bgColor rgb="FFFFE599"/>
      </patternFill>
    </fill>
    <fill>
      <patternFill patternType="solid">
        <fgColor theme="0"/>
        <bgColor rgb="FFF191E4"/>
      </patternFill>
    </fill>
    <fill>
      <patternFill patternType="solid">
        <fgColor theme="0"/>
        <bgColor rgb="FFFAC7F3"/>
      </patternFill>
    </fill>
    <fill>
      <patternFill patternType="solid">
        <fgColor theme="0"/>
        <bgColor rgb="FFD9E6FC"/>
      </patternFill>
    </fill>
    <fill>
      <patternFill patternType="solid">
        <fgColor theme="0"/>
        <bgColor rgb="FFB3CEFA"/>
      </patternFill>
    </fill>
    <fill>
      <patternFill patternType="solid">
        <fgColor rgb="FFFFFF00"/>
        <bgColor rgb="FFA8D08D"/>
      </patternFill>
    </fill>
  </fills>
  <borders count="8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rgb="FF000000"/>
      </bottom>
      <diagonal/>
    </border>
  </borders>
  <cellStyleXfs count="11">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2"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cellStyleXfs>
  <cellXfs count="1528">
    <xf numFmtId="0" fontId="0" fillId="0" borderId="0" xfId="0"/>
    <xf numFmtId="0" fontId="0" fillId="0" borderId="0" xfId="0" applyAlignment="1"/>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Border="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Fill="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3" borderId="8" xfId="0" applyFont="1" applyFill="1" applyBorder="1" applyAlignment="1">
      <alignment vertical="top"/>
    </xf>
    <xf numFmtId="0" fontId="4" fillId="4" borderId="8" xfId="0" applyFont="1" applyFill="1" applyBorder="1" applyAlignment="1">
      <alignment vertical="top"/>
    </xf>
    <xf numFmtId="0" fontId="4" fillId="0" borderId="7" xfId="0" applyFont="1" applyBorder="1" applyAlignment="1">
      <alignment vertical="top" wrapText="1"/>
    </xf>
    <xf numFmtId="0" fontId="4" fillId="3" borderId="8" xfId="0" applyFont="1" applyFill="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8" fillId="0" borderId="6"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vertical="top" wrapText="1"/>
    </xf>
    <xf numFmtId="0" fontId="0" fillId="3" borderId="16" xfId="0" applyFill="1" applyBorder="1" applyAlignment="1">
      <alignment vertical="top"/>
    </xf>
    <xf numFmtId="0" fontId="20" fillId="0" borderId="0" xfId="0" applyFont="1" applyBorder="1" applyAlignment="1">
      <alignment vertical="top"/>
    </xf>
    <xf numFmtId="0" fontId="4" fillId="0" borderId="0" xfId="0" applyFont="1" applyAlignment="1">
      <alignment horizontal="center" vertical="top"/>
    </xf>
    <xf numFmtId="0" fontId="6" fillId="0" borderId="0" xfId="0" applyFont="1" applyBorder="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Border="1" applyAlignment="1" applyProtection="1">
      <alignment horizontal="center" vertical="top" wrapText="1"/>
      <protection locked="0"/>
    </xf>
    <xf numFmtId="0" fontId="12" fillId="0" borderId="0" xfId="0" applyFont="1" applyBorder="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Border="1" applyAlignment="1">
      <alignment horizontal="center" vertical="top" wrapText="1"/>
    </xf>
    <xf numFmtId="0" fontId="12" fillId="0" borderId="0" xfId="0" applyFont="1" applyBorder="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Border="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4" fillId="0" borderId="0" xfId="0" applyFont="1" applyBorder="1" applyAlignment="1">
      <alignment horizontal="center" vertical="top"/>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4" fillId="0" borderId="8" xfId="0" applyFont="1" applyFill="1" applyBorder="1" applyAlignment="1">
      <alignment vertical="top" wrapText="1"/>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4" fillId="0" borderId="7"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4" fillId="0" borderId="8" xfId="0" applyFont="1" applyBorder="1" applyAlignment="1">
      <alignment horizontal="center" vertical="top" wrapText="1"/>
    </xf>
    <xf numFmtId="0" fontId="4" fillId="0" borderId="0" xfId="0" applyFont="1" applyBorder="1" applyAlignment="1">
      <alignment horizontal="center"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4" fillId="3" borderId="8" xfId="0" applyFont="1" applyFill="1" applyBorder="1" applyAlignment="1">
      <alignment horizontal="center" vertical="top"/>
    </xf>
    <xf numFmtId="0" fontId="3" fillId="0" borderId="1" xfId="0" applyFont="1" applyBorder="1" applyAlignment="1">
      <alignment vertical="top" wrapText="1"/>
    </xf>
    <xf numFmtId="0" fontId="4" fillId="0" borderId="0" xfId="0" applyFont="1" applyBorder="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0" fontId="4" fillId="3" borderId="8" xfId="0" applyFont="1" applyFill="1" applyBorder="1" applyAlignment="1">
      <alignment horizontal="left" vertical="top"/>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5"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NumberFormat="1"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pplyProtection="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Fill="1"/>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8" xfId="0" applyFont="1" applyBorder="1" applyAlignment="1">
      <alignment vertical="top" wrapText="1"/>
    </xf>
    <xf numFmtId="0" fontId="3" fillId="0" borderId="1" xfId="0" applyFont="1" applyBorder="1" applyAlignment="1">
      <alignment vertical="top" wrapText="1"/>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pplyProtection="1">
      <alignment horizontal="center" vertical="top"/>
    </xf>
    <xf numFmtId="9" fontId="4" fillId="4" borderId="14" xfId="0" applyNumberFormat="1" applyFont="1" applyFill="1" applyBorder="1" applyAlignment="1" applyProtection="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pplyProtection="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6" fontId="4" fillId="4" borderId="12" xfId="4" applyNumberFormat="1" applyFont="1" applyFill="1" applyBorder="1" applyAlignment="1">
      <alignment horizontal="center" vertical="top" wrapText="1"/>
    </xf>
    <xf numFmtId="9" fontId="25" fillId="6" borderId="8" xfId="3" applyNumberFormat="1"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7" fillId="3" borderId="16" xfId="0" applyNumberFormat="1" applyFont="1" applyFill="1" applyBorder="1" applyAlignment="1">
      <alignment horizontal="right"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8" xfId="0" applyFont="1" applyBorder="1" applyAlignment="1" applyProtection="1">
      <alignment horizontal="center" vertical="top" wrapText="1"/>
      <protection locked="0"/>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14" xfId="0" applyFont="1" applyBorder="1" applyAlignment="1" applyProtection="1">
      <alignment vertical="top"/>
      <protection locked="0"/>
    </xf>
    <xf numFmtId="0" fontId="4" fillId="0" borderId="6"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0" fillId="0" borderId="0" xfId="0" applyAlignment="1" applyProtection="1">
      <protection locked="0"/>
    </xf>
    <xf numFmtId="0" fontId="4" fillId="6" borderId="8" xfId="0" applyFont="1" applyFill="1" applyBorder="1" applyAlignment="1" applyProtection="1">
      <alignment horizontal="left" vertical="top"/>
      <protection locked="0"/>
    </xf>
    <xf numFmtId="0" fontId="0" fillId="0" borderId="0" xfId="0" applyProtection="1"/>
    <xf numFmtId="0" fontId="2" fillId="0" borderId="0" xfId="0" applyFont="1" applyAlignment="1" applyProtection="1">
      <alignment vertical="top"/>
    </xf>
    <xf numFmtId="0" fontId="2" fillId="0" borderId="0" xfId="0" applyFont="1" applyAlignment="1" applyProtection="1">
      <alignment horizontal="center" vertical="top"/>
    </xf>
    <xf numFmtId="0" fontId="0" fillId="0" borderId="0" xfId="0" applyAlignment="1" applyProtection="1">
      <alignment vertical="top"/>
    </xf>
    <xf numFmtId="0" fontId="4" fillId="0" borderId="0" xfId="0" applyFont="1" applyAlignment="1" applyProtection="1">
      <alignment vertical="top"/>
    </xf>
    <xf numFmtId="0" fontId="4" fillId="0" borderId="0" xfId="0" applyFont="1" applyAlignment="1" applyProtection="1">
      <alignment horizontal="center" vertical="top"/>
    </xf>
    <xf numFmtId="0" fontId="20" fillId="0" borderId="0" xfId="0" applyFont="1" applyBorder="1" applyAlignment="1" applyProtection="1">
      <alignment vertical="top"/>
    </xf>
    <xf numFmtId="0" fontId="6" fillId="0" borderId="0" xfId="0" applyFont="1" applyBorder="1" applyAlignment="1" applyProtection="1">
      <alignment horizontal="center" vertical="top" wrapText="1"/>
    </xf>
    <xf numFmtId="0" fontId="0" fillId="7" borderId="16" xfId="0" applyFill="1" applyBorder="1" applyAlignment="1" applyProtection="1">
      <alignment vertical="top"/>
    </xf>
    <xf numFmtId="0" fontId="0" fillId="0" borderId="0" xfId="0" applyFont="1" applyAlignment="1" applyProtection="1">
      <alignment vertical="top"/>
    </xf>
    <xf numFmtId="0" fontId="7" fillId="0" borderId="0" xfId="0" applyFont="1" applyAlignment="1" applyProtection="1">
      <alignment horizontal="right" vertical="top"/>
    </xf>
    <xf numFmtId="0" fontId="23" fillId="6" borderId="18" xfId="1" applyFont="1" applyFill="1" applyBorder="1" applyAlignment="1" applyProtection="1">
      <alignment vertical="top"/>
    </xf>
    <xf numFmtId="9" fontId="0" fillId="6" borderId="12" xfId="0" applyNumberFormat="1" applyFill="1" applyBorder="1" applyAlignment="1" applyProtection="1">
      <alignment horizontal="center" vertical="top"/>
    </xf>
    <xf numFmtId="0" fontId="1" fillId="6" borderId="20" xfId="1" applyFill="1" applyBorder="1" applyAlignment="1" applyProtection="1">
      <alignment vertical="top"/>
    </xf>
    <xf numFmtId="0" fontId="0" fillId="3" borderId="16" xfId="0" applyFill="1" applyBorder="1" applyAlignment="1" applyProtection="1">
      <alignment vertical="top"/>
    </xf>
    <xf numFmtId="0" fontId="4" fillId="0" borderId="0" xfId="0" applyFont="1" applyBorder="1" applyAlignment="1" applyProtection="1">
      <alignment horizontal="center" vertical="top"/>
    </xf>
    <xf numFmtId="0" fontId="4" fillId="0" borderId="0" xfId="0" applyFont="1" applyAlignment="1" applyProtection="1">
      <alignment horizontal="right" vertical="top"/>
    </xf>
    <xf numFmtId="0" fontId="23" fillId="6" borderId="18" xfId="0" applyFont="1" applyFill="1" applyBorder="1" applyAlignment="1" applyProtection="1">
      <alignment vertical="top"/>
    </xf>
    <xf numFmtId="9" fontId="7" fillId="6" borderId="12" xfId="0" applyNumberFormat="1" applyFont="1" applyFill="1" applyBorder="1" applyAlignment="1" applyProtection="1">
      <alignment horizontal="center" vertical="top"/>
    </xf>
    <xf numFmtId="0" fontId="0" fillId="6" borderId="20" xfId="0" applyFill="1" applyBorder="1" applyAlignment="1" applyProtection="1">
      <alignment vertical="top"/>
    </xf>
    <xf numFmtId="0" fontId="0" fillId="0" borderId="0" xfId="0" applyAlignment="1" applyProtection="1">
      <alignment horizontal="center" vertical="top"/>
    </xf>
    <xf numFmtId="0" fontId="7" fillId="0" borderId="0" xfId="0" applyFont="1" applyBorder="1" applyAlignment="1" applyProtection="1">
      <alignment vertical="top" wrapText="1"/>
    </xf>
    <xf numFmtId="0" fontId="4" fillId="0" borderId="1" xfId="0" applyFont="1" applyBorder="1" applyAlignment="1" applyProtection="1">
      <alignment vertical="top" wrapText="1"/>
    </xf>
    <xf numFmtId="0" fontId="4" fillId="0" borderId="2" xfId="0" applyFont="1" applyBorder="1" applyAlignment="1" applyProtection="1">
      <alignment horizontal="center" vertical="top" wrapText="1"/>
    </xf>
    <xf numFmtId="0" fontId="4" fillId="0" borderId="2" xfId="0" applyFont="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4" fillId="0" borderId="6" xfId="0" applyFont="1" applyBorder="1" applyAlignment="1" applyProtection="1">
      <alignment horizontal="center" vertical="top" wrapText="1"/>
    </xf>
    <xf numFmtId="0" fontId="4" fillId="0" borderId="7" xfId="0" applyFont="1" applyBorder="1" applyAlignment="1" applyProtection="1">
      <alignment vertical="top" wrapText="1"/>
    </xf>
    <xf numFmtId="0" fontId="0" fillId="0" borderId="6" xfId="0" applyBorder="1" applyAlignment="1" applyProtection="1">
      <alignment vertical="top"/>
    </xf>
    <xf numFmtId="0" fontId="4" fillId="0" borderId="8" xfId="0" applyFont="1" applyBorder="1" applyAlignment="1" applyProtection="1">
      <alignment vertical="top" wrapText="1"/>
    </xf>
    <xf numFmtId="0" fontId="4" fillId="0" borderId="9" xfId="0" applyFont="1" applyBorder="1" applyAlignment="1" applyProtection="1">
      <alignment horizontal="center" vertical="top" wrapText="1"/>
    </xf>
    <xf numFmtId="0" fontId="4" fillId="0" borderId="11" xfId="0" applyFont="1" applyBorder="1" applyAlignment="1" applyProtection="1">
      <alignment vertical="top" wrapText="1"/>
    </xf>
    <xf numFmtId="0" fontId="4" fillId="0" borderId="8" xfId="0" applyFont="1" applyBorder="1" applyAlignment="1" applyProtection="1">
      <alignment vertical="top" wrapText="1"/>
    </xf>
    <xf numFmtId="0" fontId="4" fillId="0" borderId="7" xfId="0" applyFont="1" applyBorder="1" applyAlignment="1" applyProtection="1">
      <alignment horizontal="center" vertical="top" wrapText="1"/>
    </xf>
    <xf numFmtId="0" fontId="4" fillId="0" borderId="7" xfId="0" applyFont="1" applyBorder="1" applyAlignment="1" applyProtection="1">
      <alignment vertical="top"/>
    </xf>
    <xf numFmtId="0" fontId="0" fillId="0" borderId="1" xfId="0" applyBorder="1" applyAlignment="1" applyProtection="1">
      <alignment vertical="top"/>
    </xf>
    <xf numFmtId="0" fontId="4" fillId="0" borderId="8" xfId="0" applyFont="1" applyBorder="1" applyAlignment="1" applyProtection="1">
      <alignment horizontal="center" vertical="top" wrapText="1"/>
    </xf>
    <xf numFmtId="0" fontId="4" fillId="4" borderId="8" xfId="0" applyFont="1" applyFill="1" applyBorder="1" applyAlignment="1" applyProtection="1">
      <alignment vertical="top"/>
    </xf>
    <xf numFmtId="0" fontId="0" fillId="0" borderId="13" xfId="0" applyBorder="1" applyAlignment="1" applyProtection="1">
      <alignment vertical="top"/>
    </xf>
    <xf numFmtId="0" fontId="4" fillId="0" borderId="13" xfId="0" applyFont="1" applyBorder="1" applyAlignment="1" applyProtection="1">
      <alignment vertical="top" wrapText="1"/>
    </xf>
    <xf numFmtId="0" fontId="4" fillId="0" borderId="10" xfId="0" applyFont="1" applyBorder="1" applyAlignment="1" applyProtection="1">
      <alignment horizontal="center"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5" fillId="0" borderId="8" xfId="0" applyFont="1" applyBorder="1" applyAlignment="1" applyProtection="1">
      <alignment vertical="top" wrapText="1"/>
    </xf>
    <xf numFmtId="0" fontId="4" fillId="3" borderId="8" xfId="0" applyFont="1" applyFill="1" applyBorder="1" applyAlignment="1" applyProtection="1">
      <alignment vertical="top"/>
    </xf>
    <xf numFmtId="0" fontId="12" fillId="0" borderId="14" xfId="0" applyFont="1" applyBorder="1" applyAlignment="1" applyProtection="1">
      <alignment vertical="top"/>
    </xf>
    <xf numFmtId="0" fontId="12" fillId="0" borderId="15" xfId="0" applyFont="1" applyBorder="1" applyAlignment="1" applyProtection="1">
      <alignment vertical="top"/>
    </xf>
    <xf numFmtId="0" fontId="12" fillId="0" borderId="7" xfId="0" applyFont="1" applyBorder="1" applyAlignment="1" applyProtection="1">
      <alignment vertical="top"/>
    </xf>
    <xf numFmtId="0" fontId="4" fillId="0" borderId="8" xfId="0" applyFont="1" applyBorder="1" applyAlignment="1" applyProtection="1">
      <alignment vertical="top"/>
    </xf>
    <xf numFmtId="17" fontId="4" fillId="0" borderId="13" xfId="0" applyNumberFormat="1" applyFont="1" applyBorder="1" applyAlignment="1" applyProtection="1">
      <alignment vertical="top" wrapText="1"/>
    </xf>
    <xf numFmtId="0" fontId="6" fillId="0" borderId="8" xfId="0" applyFont="1" applyBorder="1" applyAlignment="1" applyProtection="1">
      <alignment vertical="top" wrapText="1"/>
    </xf>
    <xf numFmtId="0" fontId="3" fillId="0" borderId="1" xfId="0" applyFont="1" applyBorder="1" applyAlignment="1" applyProtection="1">
      <alignment vertical="top" wrapText="1"/>
    </xf>
    <xf numFmtId="0" fontId="3" fillId="0" borderId="0" xfId="0" applyFont="1" applyBorder="1" applyAlignment="1" applyProtection="1">
      <alignment horizontal="center" vertical="top" wrapText="1"/>
    </xf>
    <xf numFmtId="0" fontId="4" fillId="0" borderId="12" xfId="0" applyFont="1" applyBorder="1" applyAlignment="1" applyProtection="1">
      <alignment vertical="top" wrapText="1"/>
    </xf>
    <xf numFmtId="0" fontId="4" fillId="0" borderId="14" xfId="0" applyFont="1" applyBorder="1" applyAlignment="1" applyProtection="1">
      <alignment horizontal="center" vertical="top" wrapText="1"/>
    </xf>
    <xf numFmtId="0" fontId="4" fillId="0" borderId="9" xfId="0" applyFont="1" applyBorder="1" applyAlignment="1" applyProtection="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0" fontId="7" fillId="0" borderId="0" xfId="0" applyFont="1" applyAlignment="1" applyProtection="1">
      <alignment horizontal="center" vertical="top"/>
    </xf>
    <xf numFmtId="9" fontId="4" fillId="9" borderId="12" xfId="3" applyFont="1" applyFill="1" applyBorder="1" applyAlignment="1" applyProtection="1">
      <alignment horizontal="center" vertical="top"/>
    </xf>
    <xf numFmtId="0" fontId="12" fillId="0" borderId="14" xfId="0" applyFont="1" applyBorder="1" applyAlignment="1" applyProtection="1">
      <alignment horizontal="center" vertical="top"/>
    </xf>
    <xf numFmtId="0" fontId="3" fillId="0" borderId="8" xfId="0" applyFont="1" applyBorder="1" applyAlignment="1" applyProtection="1">
      <alignment vertical="top" wrapText="1"/>
    </xf>
    <xf numFmtId="0" fontId="3" fillId="0" borderId="0" xfId="0" applyFont="1" applyAlignment="1" applyProtection="1">
      <alignment vertical="top"/>
    </xf>
    <xf numFmtId="0" fontId="3" fillId="0" borderId="0" xfId="0" applyFont="1" applyAlignment="1" applyProtection="1">
      <alignment horizontal="center" vertical="top"/>
    </xf>
    <xf numFmtId="0" fontId="12" fillId="0" borderId="12" xfId="0" applyFont="1" applyBorder="1" applyAlignment="1" applyProtection="1">
      <alignment vertical="top" wrapText="1"/>
    </xf>
    <xf numFmtId="0" fontId="12" fillId="0" borderId="0" xfId="0" applyFont="1" applyBorder="1" applyAlignment="1" applyProtection="1">
      <alignment horizontal="center" vertical="top" wrapText="1"/>
    </xf>
    <xf numFmtId="0" fontId="3" fillId="0" borderId="6" xfId="0" applyFont="1" applyBorder="1" applyAlignment="1" applyProtection="1">
      <alignment vertical="top" wrapText="1"/>
    </xf>
    <xf numFmtId="0" fontId="4" fillId="0" borderId="6" xfId="0" applyFont="1" applyBorder="1" applyAlignment="1" applyProtection="1">
      <alignment vertical="top" wrapText="1"/>
    </xf>
    <xf numFmtId="0" fontId="0" fillId="0" borderId="6" xfId="0" applyBorder="1" applyAlignment="1" applyProtection="1">
      <alignment vertical="top" wrapText="1"/>
    </xf>
    <xf numFmtId="0" fontId="4" fillId="5" borderId="8" xfId="0" applyFont="1" applyFill="1" applyBorder="1" applyAlignment="1" applyProtection="1">
      <alignment vertical="top"/>
      <protection locked="0"/>
    </xf>
    <xf numFmtId="0" fontId="7" fillId="0" borderId="0" xfId="0" applyFont="1" applyAlignment="1" applyProtection="1">
      <alignment vertical="top" wrapText="1"/>
    </xf>
    <xf numFmtId="0" fontId="4" fillId="0" borderId="7" xfId="0" applyFont="1" applyBorder="1" applyAlignment="1" applyProtection="1">
      <alignment horizontal="center" vertical="top"/>
    </xf>
    <xf numFmtId="0" fontId="7" fillId="0" borderId="0" xfId="0" applyFont="1" applyAlignment="1" applyProtection="1">
      <alignment vertical="top"/>
    </xf>
    <xf numFmtId="0" fontId="0" fillId="0" borderId="7" xfId="0" applyBorder="1" applyAlignment="1" applyProtection="1">
      <alignment vertical="top"/>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5" fillId="0" borderId="14" xfId="0" applyFont="1" applyBorder="1" applyAlignment="1" applyProtection="1">
      <alignment vertical="top" wrapText="1"/>
    </xf>
    <xf numFmtId="0" fontId="0" fillId="0" borderId="4" xfId="0" applyBorder="1" applyAlignment="1" applyProtection="1">
      <alignment vertical="top"/>
    </xf>
    <xf numFmtId="0" fontId="4" fillId="0" borderId="14" xfId="0" applyFont="1" applyBorder="1" applyAlignment="1" applyProtection="1">
      <alignment vertical="top" wrapText="1"/>
    </xf>
    <xf numFmtId="0" fontId="7" fillId="0" borderId="11" xfId="0" applyFont="1" applyBorder="1" applyAlignment="1" applyProtection="1">
      <alignment vertical="top" wrapText="1"/>
    </xf>
    <xf numFmtId="0" fontId="0" fillId="0" borderId="8" xfId="0" applyBorder="1" applyAlignment="1" applyProtection="1">
      <alignment vertical="top"/>
    </xf>
    <xf numFmtId="0" fontId="5" fillId="0" borderId="14" xfId="0" applyFont="1" applyBorder="1" applyAlignment="1" applyProtection="1">
      <alignment vertical="top"/>
    </xf>
    <xf numFmtId="0" fontId="4" fillId="0" borderId="14" xfId="0" applyFont="1" applyBorder="1" applyAlignment="1" applyProtection="1">
      <alignment vertical="top"/>
    </xf>
    <xf numFmtId="0" fontId="4" fillId="0" borderId="10" xfId="0" applyFont="1" applyBorder="1" applyAlignment="1" applyProtection="1">
      <alignment vertical="top" wrapText="1"/>
    </xf>
    <xf numFmtId="0" fontId="4" fillId="0" borderId="11" xfId="0" applyFont="1" applyBorder="1" applyAlignment="1" applyProtection="1">
      <alignment horizontal="center" vertical="top" wrapText="1"/>
    </xf>
    <xf numFmtId="0" fontId="4" fillId="0" borderId="15" xfId="0" applyFont="1" applyBorder="1" applyAlignment="1" applyProtection="1">
      <alignment vertical="top" wrapText="1"/>
    </xf>
    <xf numFmtId="0" fontId="3" fillId="0" borderId="7" xfId="0" applyFont="1" applyBorder="1" applyAlignment="1" applyProtection="1">
      <alignment vertical="top" wrapText="1"/>
    </xf>
    <xf numFmtId="0" fontId="14" fillId="0" borderId="0" xfId="0" applyFont="1" applyAlignment="1" applyProtection="1">
      <alignment vertical="top" wrapText="1"/>
    </xf>
    <xf numFmtId="0" fontId="14" fillId="0" borderId="0" xfId="0" applyFont="1" applyAlignment="1" applyProtection="1">
      <alignment horizontal="center" vertical="top" wrapText="1"/>
    </xf>
    <xf numFmtId="0" fontId="3" fillId="0" borderId="12" xfId="0" applyFont="1" applyBorder="1" applyAlignment="1" applyProtection="1">
      <alignment vertical="top" wrapText="1"/>
    </xf>
    <xf numFmtId="0" fontId="4" fillId="3" borderId="7" xfId="0" applyFont="1" applyFill="1" applyBorder="1" applyAlignment="1" applyProtection="1">
      <alignment vertical="top"/>
      <protection locked="0"/>
    </xf>
    <xf numFmtId="0" fontId="4" fillId="0" borderId="5" xfId="0" applyFont="1" applyBorder="1" applyAlignment="1" applyProtection="1">
      <alignment vertical="top" wrapText="1"/>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pplyProtection="1">
      <alignment vertical="top"/>
    </xf>
    <xf numFmtId="0" fontId="4" fillId="0" borderId="8" xfId="0" applyFont="1" applyBorder="1" applyAlignment="1" applyProtection="1">
      <alignment horizontal="left" vertical="top" wrapText="1"/>
    </xf>
    <xf numFmtId="0" fontId="4" fillId="0" borderId="4" xfId="0" applyFont="1" applyBorder="1" applyAlignment="1" applyProtection="1">
      <alignment horizontal="center" vertical="top" wrapText="1"/>
    </xf>
    <xf numFmtId="0" fontId="4" fillId="0" borderId="8" xfId="0" applyFont="1" applyBorder="1" applyAlignment="1" applyProtection="1">
      <alignment horizontal="center" vertical="top" wrapText="1"/>
    </xf>
    <xf numFmtId="0" fontId="17" fillId="0" borderId="8" xfId="2" applyBorder="1" applyAlignment="1" applyProtection="1">
      <alignment vertical="top" wrapText="1"/>
    </xf>
    <xf numFmtId="0" fontId="16" fillId="0" borderId="6" xfId="0" applyFont="1" applyBorder="1" applyAlignment="1" applyProtection="1">
      <alignment vertical="top" wrapText="1"/>
    </xf>
    <xf numFmtId="0" fontId="16" fillId="0" borderId="8" xfId="0" applyFont="1" applyBorder="1" applyAlignment="1" applyProtection="1">
      <alignment vertical="top" wrapText="1"/>
    </xf>
    <xf numFmtId="0" fontId="4" fillId="0" borderId="1" xfId="0" applyFont="1" applyBorder="1" applyAlignment="1" applyProtection="1">
      <alignment horizontal="center" vertical="top" wrapText="1"/>
    </xf>
    <xf numFmtId="0" fontId="0" fillId="0" borderId="9" xfId="0" applyBorder="1" applyProtection="1">
      <protection locked="0"/>
    </xf>
    <xf numFmtId="3" fontId="4" fillId="4" borderId="13" xfId="0" applyNumberFormat="1" applyFont="1" applyFill="1" applyBorder="1" applyAlignment="1" applyProtection="1">
      <alignment horizontal="center" vertical="top"/>
    </xf>
    <xf numFmtId="0" fontId="0" fillId="0" borderId="13" xfId="0" applyBorder="1" applyProtection="1"/>
    <xf numFmtId="0" fontId="8" fillId="0" borderId="13" xfId="0" applyFont="1" applyBorder="1" applyAlignment="1" applyProtection="1">
      <alignment vertical="top" wrapText="1"/>
    </xf>
    <xf numFmtId="0" fontId="8" fillId="0" borderId="10"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15" fillId="0" borderId="6" xfId="0" applyFont="1" applyBorder="1" applyAlignment="1" applyProtection="1">
      <alignment vertical="top" wrapText="1"/>
    </xf>
    <xf numFmtId="0" fontId="14" fillId="0" borderId="16" xfId="0" applyFont="1" applyBorder="1" applyAlignment="1" applyProtection="1">
      <alignment horizontal="left" vertical="top"/>
    </xf>
    <xf numFmtId="0" fontId="24" fillId="0" borderId="16" xfId="2" applyFont="1" applyBorder="1" applyAlignment="1" applyProtection="1">
      <alignment horizontal="left" vertical="top" wrapText="1"/>
    </xf>
    <xf numFmtId="0" fontId="0" fillId="0" borderId="0" xfId="0" applyAlignment="1" applyProtection="1"/>
    <xf numFmtId="0" fontId="8" fillId="0" borderId="2" xfId="0" applyFont="1" applyBorder="1" applyAlignment="1" applyProtection="1">
      <alignment horizontal="center" vertical="top" wrapText="1"/>
    </xf>
    <xf numFmtId="0" fontId="8" fillId="0" borderId="6"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0" fillId="0" borderId="5" xfId="0" applyBorder="1" applyAlignment="1" applyProtection="1">
      <alignment vertical="top"/>
    </xf>
    <xf numFmtId="0" fontId="3" fillId="0" borderId="7" xfId="0" applyFont="1" applyBorder="1" applyAlignment="1" applyProtection="1">
      <alignment horizontal="center" vertical="top" wrapText="1"/>
    </xf>
    <xf numFmtId="0" fontId="3" fillId="0" borderId="7" xfId="0" applyFont="1" applyBorder="1" applyAlignment="1" applyProtection="1">
      <alignment vertical="top"/>
    </xf>
    <xf numFmtId="0" fontId="4" fillId="6" borderId="8" xfId="0" applyFont="1" applyFill="1" applyBorder="1" applyAlignment="1" applyProtection="1">
      <alignment vertical="top"/>
    </xf>
    <xf numFmtId="9" fontId="4" fillId="6" borderId="8" xfId="0" applyNumberFormat="1" applyFont="1" applyFill="1" applyBorder="1" applyAlignment="1" applyProtection="1">
      <alignment horizontal="center" vertical="top"/>
    </xf>
    <xf numFmtId="0" fontId="3" fillId="0" borderId="12" xfId="0" applyFont="1" applyBorder="1" applyAlignment="1" applyProtection="1">
      <alignment horizontal="center" vertical="top" wrapText="1"/>
    </xf>
    <xf numFmtId="0" fontId="3" fillId="0" borderId="7" xfId="0" applyFont="1" applyFill="1" applyBorder="1" applyAlignment="1" applyProtection="1">
      <alignment vertical="top"/>
    </xf>
    <xf numFmtId="9" fontId="4" fillId="4" borderId="8" xfId="0" applyNumberFormat="1" applyFont="1" applyFill="1" applyBorder="1" applyAlignment="1" applyProtection="1">
      <alignment horizontal="center" vertical="top"/>
    </xf>
    <xf numFmtId="0" fontId="12" fillId="0" borderId="4" xfId="0" applyFont="1" applyBorder="1" applyAlignment="1" applyProtection="1">
      <alignment vertical="top"/>
    </xf>
    <xf numFmtId="0" fontId="4" fillId="0" borderId="12" xfId="0" applyFont="1" applyBorder="1" applyAlignment="1" applyProtection="1">
      <alignment vertical="top"/>
    </xf>
    <xf numFmtId="0" fontId="12" fillId="0" borderId="12" xfId="0" applyFont="1" applyBorder="1" applyAlignment="1" applyProtection="1">
      <alignment vertical="top"/>
    </xf>
    <xf numFmtId="9" fontId="4" fillId="5" borderId="8" xfId="0" applyNumberFormat="1" applyFont="1" applyFill="1" applyBorder="1" applyAlignment="1" applyProtection="1">
      <alignment vertical="top" wrapText="1"/>
    </xf>
    <xf numFmtId="9" fontId="0" fillId="0" borderId="0" xfId="0" applyNumberFormat="1" applyAlignment="1" applyProtection="1">
      <alignment vertical="top"/>
    </xf>
    <xf numFmtId="0" fontId="4" fillId="0" borderId="0" xfId="0" applyFont="1" applyBorder="1" applyAlignment="1" applyProtection="1">
      <alignment vertical="top" wrapText="1"/>
    </xf>
    <xf numFmtId="0" fontId="8" fillId="0" borderId="5" xfId="0" applyFont="1" applyBorder="1" applyAlignment="1" applyProtection="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pplyProtection="1">
      <alignment vertical="top"/>
    </xf>
    <xf numFmtId="3" fontId="4" fillId="4" borderId="8" xfId="0" applyNumberFormat="1" applyFont="1" applyFill="1" applyBorder="1" applyAlignment="1" applyProtection="1">
      <alignment horizontal="center" vertical="top"/>
    </xf>
    <xf numFmtId="0" fontId="3" fillId="0" borderId="9" xfId="0" applyFont="1" applyBorder="1" applyAlignment="1" applyProtection="1">
      <alignment vertical="top"/>
    </xf>
    <xf numFmtId="3" fontId="4" fillId="9" borderId="13" xfId="0" applyNumberFormat="1" applyFont="1" applyFill="1" applyBorder="1" applyAlignment="1" applyProtection="1">
      <alignment horizontal="right" vertical="top"/>
    </xf>
    <xf numFmtId="3" fontId="4" fillId="9" borderId="13" xfId="0" applyNumberFormat="1" applyFont="1" applyFill="1" applyBorder="1" applyAlignment="1" applyProtection="1">
      <alignment horizontal="center" vertical="top"/>
    </xf>
    <xf numFmtId="0" fontId="4" fillId="9" borderId="8" xfId="0" applyFont="1" applyFill="1" applyBorder="1" applyAlignment="1" applyProtection="1">
      <alignment vertical="top"/>
    </xf>
    <xf numFmtId="0" fontId="4" fillId="0" borderId="31" xfId="0" applyFont="1" applyBorder="1" applyAlignment="1" applyProtection="1">
      <alignment vertical="top"/>
    </xf>
    <xf numFmtId="0" fontId="4" fillId="0" borderId="32" xfId="0" applyFont="1" applyBorder="1" applyAlignment="1" applyProtection="1">
      <alignment vertical="top"/>
    </xf>
    <xf numFmtId="0" fontId="4" fillId="0" borderId="33" xfId="0" applyFont="1" applyBorder="1" applyAlignment="1" applyProtection="1">
      <alignment vertical="top"/>
    </xf>
    <xf numFmtId="0" fontId="4" fillId="0" borderId="34" xfId="0" applyFont="1" applyBorder="1" applyAlignment="1" applyProtection="1">
      <alignment vertical="top"/>
    </xf>
    <xf numFmtId="3" fontId="4" fillId="6" borderId="16" xfId="0" applyNumberFormat="1" applyFont="1" applyFill="1" applyBorder="1" applyAlignment="1" applyProtection="1">
      <alignment horizontal="center" vertical="top"/>
    </xf>
    <xf numFmtId="3" fontId="4" fillId="6" borderId="35" xfId="0" applyNumberFormat="1" applyFont="1" applyFill="1" applyBorder="1" applyAlignment="1" applyProtection="1">
      <alignment horizontal="center" vertical="top"/>
    </xf>
    <xf numFmtId="0" fontId="4" fillId="0" borderId="34" xfId="0" applyFont="1" applyBorder="1" applyAlignment="1" applyProtection="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0" xfId="0" applyBorder="1" applyProtection="1">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pplyProtection="1">
      <alignment vertical="top"/>
    </xf>
    <xf numFmtId="0" fontId="0" fillId="0" borderId="3" xfId="0" applyBorder="1" applyProtection="1"/>
    <xf numFmtId="0" fontId="0" fillId="0" borderId="4" xfId="0" applyBorder="1" applyProtection="1"/>
    <xf numFmtId="0" fontId="4" fillId="0" borderId="0" xfId="0" applyFont="1" applyBorder="1" applyAlignment="1" applyProtection="1">
      <alignment horizontal="center" vertical="top" wrapText="1"/>
    </xf>
    <xf numFmtId="3" fontId="4" fillId="0" borderId="8" xfId="0" applyNumberFormat="1" applyFont="1" applyFill="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0" fontId="0" fillId="0" borderId="0" xfId="0"/>
    <xf numFmtId="0" fontId="0" fillId="0" borderId="0" xfId="0"/>
    <xf numFmtId="9" fontId="4" fillId="0" borderId="16" xfId="0" applyNumberFormat="1" applyFont="1" applyFill="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0" xfId="0" applyFont="1" applyBorder="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4" fillId="0" borderId="4" xfId="0" applyFont="1" applyBorder="1" applyAlignment="1" applyProtection="1">
      <alignment vertical="top" wrapText="1"/>
    </xf>
    <xf numFmtId="0" fontId="4" fillId="0" borderId="0" xfId="0" applyFont="1" applyBorder="1" applyAlignment="1" applyProtection="1">
      <alignment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4" fillId="0" borderId="13" xfId="0" applyFont="1" applyBorder="1" applyAlignment="1" applyProtection="1">
      <alignment vertical="top" wrapText="1"/>
    </xf>
    <xf numFmtId="0" fontId="4" fillId="0" borderId="8" xfId="0" applyFont="1" applyBorder="1" applyAlignment="1" applyProtection="1">
      <alignment vertical="top" wrapText="1"/>
    </xf>
    <xf numFmtId="0" fontId="6" fillId="0" borderId="8" xfId="0" applyFont="1" applyBorder="1" applyAlignment="1" applyProtection="1">
      <alignment vertical="top" wrapText="1"/>
    </xf>
    <xf numFmtId="0" fontId="4" fillId="0" borderId="8" xfId="0" applyFont="1" applyBorder="1" applyAlignment="1" applyProtection="1">
      <alignment horizontal="center" vertical="top" wrapText="1"/>
    </xf>
    <xf numFmtId="0" fontId="3" fillId="0" borderId="4" xfId="0" applyFont="1" applyBorder="1" applyAlignment="1">
      <alignment vertical="top" wrapText="1"/>
    </xf>
    <xf numFmtId="0" fontId="4" fillId="0" borderId="14" xfId="0" applyFont="1" applyBorder="1" applyAlignment="1">
      <alignment horizontal="center" vertical="top" wrapText="1"/>
    </xf>
    <xf numFmtId="0" fontId="3" fillId="0" borderId="3" xfId="0" applyFont="1" applyBorder="1" applyAlignment="1">
      <alignment vertical="top" wrapText="1"/>
    </xf>
    <xf numFmtId="0" fontId="4" fillId="0" borderId="14" xfId="0" applyFont="1" applyBorder="1" applyAlignment="1" applyProtection="1">
      <alignment vertical="top"/>
      <protection locked="0"/>
    </xf>
    <xf numFmtId="0" fontId="28" fillId="0" borderId="16" xfId="0" applyFont="1" applyBorder="1" applyAlignment="1">
      <alignment vertical="top" wrapText="1"/>
    </xf>
    <xf numFmtId="0" fontId="4" fillId="0" borderId="7" xfId="0" applyFont="1" applyBorder="1" applyAlignment="1" applyProtection="1">
      <alignment vertical="top" wrapText="1"/>
    </xf>
    <xf numFmtId="0" fontId="4" fillId="3" borderId="7" xfId="0" applyFont="1" applyFill="1" applyBorder="1" applyAlignment="1" applyProtection="1">
      <alignment vertical="top"/>
      <protection locked="0"/>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0" xfId="0" applyFont="1" applyAlignment="1">
      <alignment vertical="top" wrapText="1"/>
    </xf>
    <xf numFmtId="0" fontId="4" fillId="0" borderId="11" xfId="0" applyFont="1" applyBorder="1" applyAlignment="1">
      <alignment vertical="top" wrapText="1"/>
    </xf>
    <xf numFmtId="0" fontId="4" fillId="0" borderId="15" xfId="0" applyFont="1" applyBorder="1" applyAlignment="1">
      <alignment vertical="top"/>
    </xf>
    <xf numFmtId="0" fontId="4" fillId="0" borderId="8" xfId="0" applyFont="1" applyBorder="1" applyAlignment="1">
      <alignment horizontal="center" vertical="top" wrapText="1"/>
    </xf>
    <xf numFmtId="0" fontId="8" fillId="0" borderId="7" xfId="0" applyFont="1" applyBorder="1" applyAlignment="1">
      <alignment vertical="top" wrapText="1"/>
    </xf>
    <xf numFmtId="0" fontId="3" fillId="0" borderId="1" xfId="0" applyFont="1" applyBorder="1" applyAlignment="1">
      <alignment vertical="top" wrapText="1"/>
    </xf>
    <xf numFmtId="0" fontId="4" fillId="0" borderId="14" xfId="0" applyFont="1" applyBorder="1" applyAlignment="1" applyProtection="1">
      <alignment vertical="top"/>
      <protection locked="0"/>
    </xf>
    <xf numFmtId="9" fontId="4" fillId="3" borderId="12" xfId="0" applyNumberFormat="1" applyFont="1" applyFill="1" applyBorder="1" applyAlignment="1" applyProtection="1">
      <alignment vertical="top"/>
      <protection locked="0"/>
    </xf>
    <xf numFmtId="9" fontId="4" fillId="4" borderId="12" xfId="0" applyNumberFormat="1" applyFont="1" applyFill="1" applyBorder="1" applyAlignment="1" applyProtection="1">
      <alignment horizontal="right" vertical="top"/>
    </xf>
    <xf numFmtId="0" fontId="0" fillId="0" borderId="6" xfId="0" applyBorder="1" applyAlignment="1" applyProtection="1">
      <alignment horizontal="center" vertical="top"/>
    </xf>
    <xf numFmtId="3" fontId="4" fillId="4" borderId="8" xfId="0" applyNumberFormat="1" applyFont="1" applyFill="1" applyBorder="1" applyAlignment="1" applyProtection="1">
      <alignment horizontal="right" vertical="top"/>
    </xf>
    <xf numFmtId="3" fontId="4" fillId="4" borderId="8" xfId="0" applyNumberFormat="1" applyFont="1" applyFill="1" applyBorder="1" applyAlignment="1" applyProtection="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0" fontId="4" fillId="0" borderId="12" xfId="0" applyFont="1" applyBorder="1" applyAlignment="1" applyProtection="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pplyProtection="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3" fontId="4" fillId="4" borderId="16" xfId="0" applyNumberFormat="1" applyFont="1" applyFill="1" applyBorder="1" applyAlignment="1" applyProtection="1">
      <alignment horizontal="right" vertical="top"/>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9" fontId="25" fillId="6" borderId="16" xfId="0" applyNumberFormat="1"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2" xfId="0" applyBorder="1" applyAlignment="1">
      <alignment vertical="top"/>
    </xf>
    <xf numFmtId="0" fontId="0" fillId="0" borderId="4" xfId="0" applyBorder="1" applyAlignment="1">
      <alignment vertical="top"/>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pplyProtection="1">
      <alignment vertical="top" wrapText="1"/>
    </xf>
    <xf numFmtId="3" fontId="4" fillId="3" borderId="13" xfId="0" applyNumberFormat="1" applyFont="1" applyFill="1" applyBorder="1" applyAlignment="1" applyProtection="1">
      <alignment vertical="top" wrapText="1"/>
      <protection locked="0"/>
    </xf>
    <xf numFmtId="0" fontId="8" fillId="3" borderId="8" xfId="0" applyFont="1" applyFill="1" applyBorder="1" applyAlignment="1" applyProtection="1">
      <alignment vertical="top"/>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3" fontId="7" fillId="3" borderId="16" xfId="0" applyNumberFormat="1" applyFont="1" applyFill="1" applyBorder="1" applyAlignment="1" applyProtection="1">
      <alignment horizontal="right" vertical="top"/>
      <protection locked="0"/>
    </xf>
    <xf numFmtId="166" fontId="7" fillId="3" borderId="16" xfId="0" applyNumberFormat="1" applyFont="1" applyFill="1" applyBorder="1" applyAlignment="1" applyProtection="1">
      <alignment horizontal="right" vertical="top"/>
      <protection locked="0"/>
    </xf>
    <xf numFmtId="166" fontId="7" fillId="3" borderId="16" xfId="4" applyNumberFormat="1" applyFont="1" applyFill="1" applyBorder="1" applyAlignment="1" applyProtection="1">
      <alignment horizontal="right"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5" fontId="4" fillId="3" borderId="8" xfId="0" applyNumberFormat="1" applyFont="1" applyFill="1" applyBorder="1" applyAlignment="1" applyProtection="1">
      <alignment horizontal="center" vertical="top"/>
      <protection locked="0"/>
    </xf>
    <xf numFmtId="166"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vertical="top"/>
      <protection locked="0"/>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4" fillId="3" borderId="31" xfId="0" applyFont="1" applyFill="1" applyBorder="1" applyAlignment="1" applyProtection="1">
      <alignment vertical="top"/>
      <protection locked="0"/>
    </xf>
    <xf numFmtId="0" fontId="4" fillId="3" borderId="32" xfId="0" applyFont="1" applyFill="1" applyBorder="1" applyAlignment="1" applyProtection="1">
      <alignment vertical="top"/>
      <protection locked="0"/>
    </xf>
    <xf numFmtId="0" fontId="4" fillId="3" borderId="33" xfId="0" applyFont="1" applyFill="1" applyBorder="1" applyAlignment="1" applyProtection="1">
      <alignment vertical="top"/>
      <protection locked="0"/>
    </xf>
    <xf numFmtId="0" fontId="0" fillId="3" borderId="34"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4" fillId="0" borderId="14" xfId="0" applyFont="1" applyBorder="1" applyAlignment="1" applyProtection="1">
      <alignment vertical="top"/>
      <protection locked="0"/>
    </xf>
    <xf numFmtId="0" fontId="17" fillId="0" borderId="0" xfId="2" applyFill="1"/>
    <xf numFmtId="0" fontId="0" fillId="0" borderId="16" xfId="0" applyBorder="1" applyAlignment="1">
      <alignment horizontal="center"/>
    </xf>
    <xf numFmtId="0" fontId="0" fillId="0" borderId="0" xfId="0" applyFill="1" applyBorder="1" applyAlignment="1">
      <alignment vertical="top"/>
    </xf>
    <xf numFmtId="0" fontId="17" fillId="0" borderId="0" xfId="2" applyFill="1" applyBorder="1"/>
    <xf numFmtId="0" fontId="7" fillId="0" borderId="0" xfId="0" applyFont="1" applyBorder="1" applyAlignment="1" applyProtection="1">
      <alignment horizontal="center" vertical="top"/>
    </xf>
    <xf numFmtId="0" fontId="4" fillId="0" borderId="0" xfId="0" applyFont="1" applyBorder="1" applyAlignment="1" applyProtection="1">
      <alignment horizontal="right" vertical="top"/>
    </xf>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pplyProtection="1">
      <alignment horizontal="center" vertical="center"/>
    </xf>
    <xf numFmtId="0" fontId="7" fillId="0" borderId="16" xfId="0" applyFont="1" applyBorder="1" applyAlignment="1" applyProtection="1">
      <alignment horizontal="center" vertical="center" wrapText="1"/>
    </xf>
    <xf numFmtId="0" fontId="0" fillId="0" borderId="16" xfId="0" applyBorder="1" applyAlignment="1" applyProtection="1">
      <alignment vertical="center"/>
    </xf>
    <xf numFmtId="0" fontId="0" fillId="0" borderId="16" xfId="0" applyBorder="1" applyAlignment="1" applyProtection="1">
      <alignment horizontal="center" vertical="center"/>
    </xf>
    <xf numFmtId="0" fontId="4" fillId="0" borderId="6" xfId="0" applyFont="1" applyBorder="1" applyAlignment="1" applyProtection="1">
      <alignment vertical="top" wrapText="1"/>
    </xf>
    <xf numFmtId="0" fontId="4" fillId="0" borderId="7" xfId="0" applyFont="1" applyBorder="1" applyAlignment="1" applyProtection="1">
      <alignment vertical="top" wrapText="1"/>
    </xf>
    <xf numFmtId="0" fontId="4" fillId="0" borderId="8" xfId="0" applyFont="1" applyBorder="1" applyAlignment="1" applyProtection="1">
      <alignment vertical="top" wrapText="1"/>
    </xf>
    <xf numFmtId="0" fontId="4" fillId="0" borderId="8" xfId="0" applyFont="1" applyBorder="1" applyAlignment="1" applyProtection="1">
      <alignment horizontal="center" vertical="top" wrapText="1"/>
    </xf>
    <xf numFmtId="0" fontId="0" fillId="6" borderId="16" xfId="3" applyNumberFormat="1" applyFont="1" applyFill="1" applyBorder="1" applyAlignment="1" applyProtection="1">
      <alignment horizontal="left" vertical="top"/>
    </xf>
    <xf numFmtId="0" fontId="0" fillId="0" borderId="16" xfId="0" applyBorder="1" applyAlignment="1" applyProtection="1">
      <alignment vertical="center"/>
      <protection locked="0"/>
    </xf>
    <xf numFmtId="9" fontId="0" fillId="0" borderId="16" xfId="0" applyNumberFormat="1" applyBorder="1" applyAlignment="1" applyProtection="1">
      <alignment horizontal="center" vertical="top"/>
      <protection locked="0"/>
    </xf>
    <xf numFmtId="0" fontId="0" fillId="0" borderId="16" xfId="0" applyBorder="1" applyAlignment="1" applyProtection="1">
      <alignment horizontal="center" vertical="top"/>
      <protection locked="0"/>
    </xf>
    <xf numFmtId="0" fontId="7" fillId="0" borderId="18" xfId="0" applyFont="1" applyBorder="1" applyAlignment="1" applyProtection="1">
      <alignment horizontal="center" vertical="center"/>
    </xf>
    <xf numFmtId="0" fontId="7" fillId="0" borderId="20" xfId="0" applyFont="1" applyBorder="1" applyAlignment="1" applyProtection="1">
      <alignment horizontal="center" vertical="center"/>
      <protection locked="0"/>
    </xf>
    <xf numFmtId="0" fontId="7" fillId="6" borderId="20" xfId="3" applyNumberFormat="1" applyFont="1" applyFill="1" applyBorder="1" applyAlignment="1" applyProtection="1">
      <alignment horizontal="left" vertical="top"/>
      <protection locked="0"/>
    </xf>
    <xf numFmtId="0" fontId="7" fillId="0" borderId="19" xfId="0" applyFont="1" applyBorder="1" applyAlignment="1" applyProtection="1">
      <alignment horizontal="center" vertical="center"/>
    </xf>
    <xf numFmtId="0" fontId="7" fillId="6" borderId="19" xfId="3" applyNumberFormat="1" applyFont="1" applyFill="1" applyBorder="1" applyAlignment="1" applyProtection="1">
      <alignment horizontal="left" vertical="top"/>
    </xf>
    <xf numFmtId="0" fontId="7" fillId="0" borderId="16" xfId="0" applyFont="1" applyBorder="1" applyAlignment="1">
      <alignment horizontal="center" vertical="center"/>
    </xf>
    <xf numFmtId="0" fontId="17" fillId="0" borderId="0" xfId="2" applyFill="1" applyProtection="1"/>
    <xf numFmtId="0" fontId="17" fillId="0" borderId="0" xfId="2" applyFill="1" applyBorder="1" applyProtection="1"/>
    <xf numFmtId="0" fontId="4" fillId="0" borderId="8" xfId="0" applyFont="1" applyBorder="1" applyAlignment="1" applyProtection="1">
      <alignment horizontal="center" vertical="top"/>
    </xf>
    <xf numFmtId="0" fontId="4" fillId="0" borderId="13" xfId="0" applyFont="1" applyBorder="1" applyAlignment="1" applyProtection="1">
      <alignment vertical="top"/>
    </xf>
    <xf numFmtId="3" fontId="4" fillId="4" borderId="13" xfId="0" applyNumberFormat="1" applyFont="1" applyFill="1" applyBorder="1" applyAlignment="1" applyProtection="1">
      <alignment vertical="top"/>
    </xf>
    <xf numFmtId="9" fontId="4" fillId="4" borderId="8" xfId="3" applyFont="1" applyFill="1" applyBorder="1" applyAlignment="1" applyProtection="1">
      <alignment vertical="top"/>
    </xf>
    <xf numFmtId="9" fontId="0" fillId="0" borderId="0" xfId="0" applyNumberFormat="1" applyProtection="1"/>
    <xf numFmtId="9" fontId="4" fillId="4" borderId="12" xfId="0" applyNumberFormat="1" applyFont="1" applyFill="1" applyBorder="1" applyAlignment="1" applyProtection="1">
      <alignment horizontal="center" vertical="top"/>
    </xf>
    <xf numFmtId="0" fontId="0" fillId="0" borderId="11" xfId="0" applyBorder="1" applyAlignment="1" applyProtection="1">
      <alignment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9" fontId="0" fillId="6" borderId="0" xfId="3" applyFont="1" applyFill="1" applyAlignment="1" applyProtection="1">
      <alignment horizontal="center" vertical="top"/>
      <protection hidden="1"/>
    </xf>
    <xf numFmtId="9" fontId="0" fillId="6" borderId="16" xfId="3" applyFont="1" applyFill="1" applyBorder="1" applyAlignment="1" applyProtection="1">
      <alignment horizontal="center" vertical="top"/>
      <protection hidden="1"/>
    </xf>
    <xf numFmtId="0" fontId="7" fillId="6" borderId="16" xfId="3" applyNumberFormat="1" applyFont="1" applyFill="1" applyBorder="1" applyAlignment="1" applyProtection="1">
      <alignment horizontal="left" vertical="top" wrapText="1"/>
      <protection hidden="1"/>
    </xf>
    <xf numFmtId="0" fontId="7" fillId="6" borderId="18" xfId="3" applyNumberFormat="1" applyFont="1" applyFill="1" applyBorder="1" applyAlignment="1" applyProtection="1">
      <alignment horizontal="left" vertical="top" wrapText="1"/>
      <protection hidden="1"/>
    </xf>
    <xf numFmtId="0" fontId="4" fillId="0" borderId="6" xfId="0" applyFont="1" applyBorder="1" applyAlignment="1" applyProtection="1">
      <alignment horizontal="center" vertical="top"/>
    </xf>
    <xf numFmtId="0" fontId="4" fillId="3" borderId="7" xfId="0" applyFont="1" applyFill="1" applyBorder="1" applyAlignment="1" applyProtection="1">
      <alignment horizontal="center" vertical="top"/>
    </xf>
    <xf numFmtId="0" fontId="4" fillId="0" borderId="0" xfId="0" applyFont="1" applyBorder="1" applyAlignment="1" applyProtection="1">
      <alignment horizontal="right" vertical="top" wrapText="1"/>
    </xf>
    <xf numFmtId="0" fontId="30" fillId="0" borderId="0" xfId="0" applyFont="1" applyFill="1" applyAlignment="1">
      <alignment vertical="center" wrapText="1"/>
    </xf>
    <xf numFmtId="0" fontId="30" fillId="0" borderId="0" xfId="0" applyFont="1" applyBorder="1" applyAlignment="1">
      <alignment vertical="center"/>
    </xf>
    <xf numFmtId="0" fontId="30" fillId="0" borderId="0" xfId="5" applyFont="1" applyFill="1" applyAlignment="1">
      <alignment vertical="center" wrapText="1"/>
    </xf>
    <xf numFmtId="0" fontId="30" fillId="0" borderId="0" xfId="5" applyFont="1" applyBorder="1" applyAlignment="1">
      <alignment vertical="center"/>
    </xf>
    <xf numFmtId="0" fontId="32" fillId="0" borderId="0" xfId="5" applyAlignment="1">
      <alignment vertical="center"/>
    </xf>
    <xf numFmtId="0" fontId="36" fillId="13" borderId="1" xfId="5" applyFont="1" applyFill="1" applyBorder="1" applyAlignment="1">
      <alignment horizontal="center" vertical="center" wrapText="1"/>
    </xf>
    <xf numFmtId="0" fontId="36" fillId="0" borderId="44" xfId="5" applyFont="1" applyBorder="1" applyAlignment="1">
      <alignment vertical="center" wrapText="1"/>
    </xf>
    <xf numFmtId="0" fontId="37" fillId="0" borderId="44" xfId="5" applyFont="1" applyBorder="1" applyAlignment="1">
      <alignment horizontal="justify" vertical="center" wrapText="1"/>
    </xf>
    <xf numFmtId="0" fontId="36" fillId="0" borderId="49" xfId="5" applyFont="1" applyBorder="1" applyAlignment="1">
      <alignment vertical="center" wrapText="1"/>
    </xf>
    <xf numFmtId="0" fontId="37" fillId="0" borderId="49" xfId="5" applyFont="1" applyBorder="1" applyAlignment="1">
      <alignment horizontal="justify" vertical="center" wrapText="1"/>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2" borderId="15"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30" fillId="11" borderId="14" xfId="0"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4" fillId="3" borderId="30" xfId="0" applyFont="1" applyFill="1" applyBorder="1" applyAlignment="1" applyProtection="1">
      <alignment vertical="top" wrapText="1"/>
    </xf>
    <xf numFmtId="49" fontId="41" fillId="0" borderId="58" xfId="5" applyNumberFormat="1" applyFont="1" applyBorder="1" applyAlignment="1">
      <alignment vertical="center" wrapText="1"/>
    </xf>
    <xf numFmtId="49" fontId="42" fillId="0" borderId="57" xfId="5" applyNumberFormat="1" applyFont="1" applyBorder="1" applyAlignment="1">
      <alignment horizontal="center" vertical="center" wrapText="1"/>
    </xf>
    <xf numFmtId="49" fontId="41" fillId="9" borderId="57" xfId="5" applyNumberFormat="1" applyFont="1" applyFill="1" applyBorder="1" applyAlignment="1">
      <alignment horizontal="center" vertical="center" wrapText="1"/>
    </xf>
    <xf numFmtId="0" fontId="22" fillId="0" borderId="0" xfId="0" applyFont="1" applyAlignment="1">
      <alignment horizontal="center" wrapText="1"/>
    </xf>
    <xf numFmtId="49" fontId="41" fillId="19" borderId="57" xfId="5" applyNumberFormat="1" applyFont="1" applyFill="1" applyBorder="1" applyAlignment="1">
      <alignment horizontal="center" vertical="center"/>
    </xf>
    <xf numFmtId="49" fontId="43" fillId="19" borderId="57" xfId="5" applyNumberFormat="1" applyFont="1" applyFill="1" applyBorder="1" applyAlignment="1">
      <alignment horizontal="center" vertical="center"/>
    </xf>
    <xf numFmtId="0" fontId="41" fillId="19" borderId="57" xfId="5" applyFont="1" applyFill="1" applyBorder="1" applyAlignment="1">
      <alignment horizontal="left" vertical="center"/>
    </xf>
    <xf numFmtId="167" fontId="41" fillId="19" borderId="57" xfId="4" applyNumberFormat="1" applyFont="1" applyFill="1" applyBorder="1" applyAlignment="1">
      <alignment horizontal="right" vertical="center"/>
    </xf>
    <xf numFmtId="49" fontId="41" fillId="20" borderId="57" xfId="5" applyNumberFormat="1" applyFont="1" applyFill="1" applyBorder="1" applyAlignment="1">
      <alignment horizontal="center" vertical="center"/>
    </xf>
    <xf numFmtId="49" fontId="43" fillId="20" borderId="57" xfId="5" applyNumberFormat="1" applyFont="1" applyFill="1" applyBorder="1" applyAlignment="1">
      <alignment horizontal="center" vertical="center"/>
    </xf>
    <xf numFmtId="167" fontId="41" fillId="20" borderId="57" xfId="4" applyNumberFormat="1" applyFont="1" applyFill="1" applyBorder="1" applyAlignment="1">
      <alignment horizontal="right" vertical="center"/>
    </xf>
    <xf numFmtId="0" fontId="41" fillId="0" borderId="57" xfId="5" applyFont="1" applyBorder="1" applyAlignment="1">
      <alignment horizontal="center" vertical="center"/>
    </xf>
    <xf numFmtId="0" fontId="43" fillId="0" borderId="57" xfId="5" applyFont="1" applyBorder="1" applyAlignment="1">
      <alignment horizontal="center" vertical="center"/>
    </xf>
    <xf numFmtId="167" fontId="41" fillId="0" borderId="57" xfId="4" applyNumberFormat="1" applyFont="1" applyFill="1" applyBorder="1" applyAlignment="1">
      <alignment horizontal="right" vertical="center"/>
    </xf>
    <xf numFmtId="167" fontId="43" fillId="0" borderId="57" xfId="4" applyNumberFormat="1" applyFont="1" applyFill="1" applyBorder="1" applyAlignment="1">
      <alignment horizontal="right" vertical="center"/>
    </xf>
    <xf numFmtId="43" fontId="41" fillId="0" borderId="57" xfId="4" applyFont="1" applyFill="1" applyBorder="1" applyAlignment="1">
      <alignment horizontal="right" vertical="center"/>
    </xf>
    <xf numFmtId="43" fontId="43" fillId="0" borderId="57" xfId="4" applyFont="1" applyFill="1" applyBorder="1" applyAlignment="1">
      <alignment horizontal="right" vertical="center"/>
    </xf>
    <xf numFmtId="43" fontId="41" fillId="0" borderId="57" xfId="4" applyFont="1" applyFill="1" applyBorder="1" applyAlignment="1">
      <alignment horizontal="left" vertical="center"/>
    </xf>
    <xf numFmtId="10" fontId="41" fillId="0" borderId="57" xfId="3" applyNumberFormat="1" applyFont="1" applyFill="1" applyBorder="1" applyAlignment="1">
      <alignment horizontal="left" vertical="center"/>
    </xf>
    <xf numFmtId="0" fontId="0" fillId="0" borderId="0" xfId="0" applyFont="1" applyAlignment="1"/>
    <xf numFmtId="0" fontId="42" fillId="0" borderId="61" xfId="0" applyFont="1" applyBorder="1" applyAlignment="1">
      <alignment horizontal="center" vertical="center"/>
    </xf>
    <xf numFmtId="49" fontId="44" fillId="21" borderId="62" xfId="0" applyNumberFormat="1" applyFont="1" applyFill="1" applyBorder="1" applyAlignment="1">
      <alignment horizontal="center" vertical="center" wrapText="1"/>
    </xf>
    <xf numFmtId="49" fontId="44" fillId="22" borderId="63" xfId="0" applyNumberFormat="1" applyFont="1" applyFill="1" applyBorder="1" applyAlignment="1">
      <alignment horizontal="center" vertical="center"/>
    </xf>
    <xf numFmtId="0" fontId="33" fillId="22" borderId="63" xfId="0" applyFont="1" applyFill="1" applyBorder="1"/>
    <xf numFmtId="0" fontId="47" fillId="0" borderId="61" xfId="0" applyFont="1" applyBorder="1" applyAlignment="1">
      <alignment horizontal="left" vertical="center"/>
    </xf>
    <xf numFmtId="49" fontId="44" fillId="23" borderId="63" xfId="0" applyNumberFormat="1" applyFont="1" applyFill="1" applyBorder="1" applyAlignment="1">
      <alignment horizontal="center" vertical="center"/>
    </xf>
    <xf numFmtId="0" fontId="33" fillId="23" borderId="63" xfId="0" applyFont="1" applyFill="1" applyBorder="1"/>
    <xf numFmtId="164" fontId="33" fillId="23" borderId="63" xfId="4" applyNumberFormat="1" applyFont="1" applyFill="1" applyBorder="1" applyAlignment="1">
      <alignment horizontal="center"/>
    </xf>
    <xf numFmtId="168" fontId="33" fillId="23" borderId="63" xfId="4" applyNumberFormat="1" applyFont="1" applyFill="1" applyBorder="1" applyAlignment="1">
      <alignment horizontal="center"/>
    </xf>
    <xf numFmtId="0" fontId="44" fillId="23" borderId="63" xfId="0" applyFont="1" applyFill="1" applyBorder="1" applyAlignment="1">
      <alignment horizontal="center" vertical="center"/>
    </xf>
    <xf numFmtId="0" fontId="48" fillId="0" borderId="63" xfId="0" applyFont="1" applyBorder="1" applyAlignment="1">
      <alignment horizontal="center" vertical="center"/>
    </xf>
    <xf numFmtId="49" fontId="48" fillId="0" borderId="63" xfId="0" applyNumberFormat="1" applyFont="1" applyBorder="1" applyAlignment="1">
      <alignment horizontal="center" vertical="center"/>
    </xf>
    <xf numFmtId="49" fontId="44" fillId="0" borderId="63" xfId="0" applyNumberFormat="1" applyFont="1" applyBorder="1" applyAlignment="1">
      <alignment horizontal="center" vertical="center"/>
    </xf>
    <xf numFmtId="0" fontId="30" fillId="0" borderId="63" xfId="0" applyFont="1" applyBorder="1"/>
    <xf numFmtId="164" fontId="30" fillId="0" borderId="63" xfId="4" applyNumberFormat="1" applyFont="1" applyBorder="1" applyAlignment="1">
      <alignment horizontal="center"/>
    </xf>
    <xf numFmtId="168" fontId="30" fillId="0" borderId="63" xfId="4" applyNumberFormat="1" applyFont="1" applyBorder="1" applyAlignment="1">
      <alignment horizontal="center"/>
    </xf>
    <xf numFmtId="0" fontId="49" fillId="0" borderId="0" xfId="0" applyFont="1" applyAlignment="1"/>
    <xf numFmtId="0" fontId="44" fillId="24" borderId="63" xfId="0" applyFont="1" applyFill="1" applyBorder="1" applyAlignment="1">
      <alignment horizontal="center" vertical="center"/>
    </xf>
    <xf numFmtId="49" fontId="44" fillId="24" borderId="63" xfId="0" applyNumberFormat="1" applyFont="1" applyFill="1" applyBorder="1" applyAlignment="1">
      <alignment horizontal="center" vertical="center"/>
    </xf>
    <xf numFmtId="0" fontId="33" fillId="24" borderId="63" xfId="0" applyFont="1" applyFill="1" applyBorder="1"/>
    <xf numFmtId="164" fontId="33" fillId="24" borderId="63" xfId="4" applyNumberFormat="1" applyFont="1" applyFill="1" applyBorder="1" applyAlignment="1">
      <alignment horizontal="center"/>
    </xf>
    <xf numFmtId="168" fontId="33" fillId="24" borderId="63" xfId="4" applyNumberFormat="1" applyFont="1" applyFill="1" applyBorder="1" applyAlignment="1">
      <alignment horizontal="center"/>
    </xf>
    <xf numFmtId="0" fontId="48" fillId="0" borderId="63" xfId="0" applyFont="1" applyFill="1" applyBorder="1" applyAlignment="1">
      <alignment horizontal="center" vertical="center"/>
    </xf>
    <xf numFmtId="49" fontId="48" fillId="0" borderId="63" xfId="0" applyNumberFormat="1" applyFont="1" applyFill="1" applyBorder="1" applyAlignment="1">
      <alignment horizontal="center" vertical="center"/>
    </xf>
    <xf numFmtId="0" fontId="30" fillId="0" borderId="63" xfId="0" applyFont="1" applyFill="1" applyBorder="1"/>
    <xf numFmtId="164" fontId="30" fillId="0" borderId="63" xfId="4" applyNumberFormat="1" applyFont="1" applyFill="1" applyBorder="1" applyAlignment="1">
      <alignment horizontal="center"/>
    </xf>
    <xf numFmtId="168" fontId="30" fillId="0" borderId="63" xfId="4" applyNumberFormat="1" applyFont="1" applyFill="1" applyBorder="1" applyAlignment="1">
      <alignment horizontal="center"/>
    </xf>
    <xf numFmtId="0" fontId="46" fillId="0" borderId="0" xfId="0" applyFont="1" applyFill="1" applyAlignment="1"/>
    <xf numFmtId="0" fontId="30" fillId="0" borderId="63" xfId="0" applyFont="1" applyBorder="1" applyAlignment="1"/>
    <xf numFmtId="0" fontId="44" fillId="0" borderId="63" xfId="0" applyFont="1" applyFill="1" applyBorder="1" applyAlignment="1">
      <alignment horizontal="center" vertical="center"/>
    </xf>
    <xf numFmtId="49" fontId="44" fillId="0" borderId="63" xfId="0" applyNumberFormat="1" applyFont="1" applyFill="1" applyBorder="1" applyAlignment="1">
      <alignment horizontal="center" vertical="center"/>
    </xf>
    <xf numFmtId="0" fontId="33" fillId="0" borderId="63" xfId="0" applyFont="1" applyFill="1" applyBorder="1"/>
    <xf numFmtId="164" fontId="33" fillId="0" borderId="63" xfId="4" applyNumberFormat="1" applyFont="1" applyFill="1" applyBorder="1" applyAlignment="1">
      <alignment horizontal="center"/>
    </xf>
    <xf numFmtId="0" fontId="0" fillId="0" borderId="0" xfId="0" applyFont="1" applyFill="1" applyAlignment="1"/>
    <xf numFmtId="0" fontId="46" fillId="0" borderId="0" xfId="0" applyFont="1" applyAlignment="1"/>
    <xf numFmtId="0" fontId="48" fillId="24" borderId="63" xfId="0" applyFont="1" applyFill="1" applyBorder="1" applyAlignment="1">
      <alignment horizontal="center" vertical="center"/>
    </xf>
    <xf numFmtId="49" fontId="48" fillId="24" borderId="63" xfId="0" applyNumberFormat="1" applyFont="1" applyFill="1" applyBorder="1" applyAlignment="1">
      <alignment horizontal="center" vertical="center"/>
    </xf>
    <xf numFmtId="168" fontId="30" fillId="24" borderId="63" xfId="4" applyNumberFormat="1" applyFont="1" applyFill="1" applyBorder="1" applyAlignment="1">
      <alignment horizontal="center"/>
    </xf>
    <xf numFmtId="168" fontId="33" fillId="23" borderId="63" xfId="4" applyNumberFormat="1" applyFont="1" applyFill="1" applyBorder="1"/>
    <xf numFmtId="168" fontId="33" fillId="24" borderId="63" xfId="4" applyNumberFormat="1" applyFont="1" applyFill="1" applyBorder="1"/>
    <xf numFmtId="168" fontId="30" fillId="0" borderId="63" xfId="4" applyNumberFormat="1" applyFont="1" applyBorder="1"/>
    <xf numFmtId="0" fontId="48" fillId="23" borderId="63" xfId="0" applyFont="1" applyFill="1" applyBorder="1" applyAlignment="1">
      <alignment horizontal="center" vertical="center"/>
    </xf>
    <xf numFmtId="164" fontId="30" fillId="23" borderId="63" xfId="4" applyNumberFormat="1" applyFont="1" applyFill="1" applyBorder="1" applyAlignment="1">
      <alignment horizontal="center"/>
    </xf>
    <xf numFmtId="168" fontId="30" fillId="23" borderId="63" xfId="4" applyNumberFormat="1" applyFont="1" applyFill="1" applyBorder="1" applyAlignment="1">
      <alignment horizontal="center"/>
    </xf>
    <xf numFmtId="0" fontId="30" fillId="24" borderId="63" xfId="0" quotePrefix="1" applyFont="1" applyFill="1" applyBorder="1" applyAlignment="1">
      <alignment horizontal="left"/>
    </xf>
    <xf numFmtId="0" fontId="30" fillId="0" borderId="63" xfId="0" quotePrefix="1" applyFont="1" applyBorder="1" applyAlignment="1">
      <alignment horizontal="left"/>
    </xf>
    <xf numFmtId="164" fontId="48" fillId="23" borderId="63" xfId="4" applyNumberFormat="1" applyFont="1" applyFill="1" applyBorder="1" applyAlignment="1">
      <alignment horizontal="center" vertical="center"/>
    </xf>
    <xf numFmtId="0" fontId="30" fillId="24" borderId="63" xfId="0" quotePrefix="1" applyFont="1" applyFill="1" applyBorder="1" applyAlignment="1">
      <alignment horizontal="center"/>
    </xf>
    <xf numFmtId="0" fontId="50" fillId="0" borderId="0" xfId="0" applyFont="1" applyAlignment="1">
      <alignment horizontal="left" vertical="center"/>
    </xf>
    <xf numFmtId="0" fontId="33" fillId="13" borderId="12" xfId="5" applyFont="1" applyFill="1" applyBorder="1" applyAlignment="1">
      <alignment horizontal="center" vertical="center" wrapText="1"/>
    </xf>
    <xf numFmtId="49" fontId="51" fillId="0" borderId="54" xfId="5" quotePrefix="1" applyNumberFormat="1" applyFont="1" applyBorder="1" applyAlignment="1">
      <alignment horizontal="left" vertical="center" wrapText="1"/>
    </xf>
    <xf numFmtId="0" fontId="52" fillId="0" borderId="54" xfId="0" quotePrefix="1" applyFont="1" applyBorder="1" applyAlignment="1">
      <alignment horizontal="left" vertical="center" wrapText="1"/>
    </xf>
    <xf numFmtId="49" fontId="51" fillId="0" borderId="57" xfId="5" applyNumberFormat="1" applyFont="1" applyBorder="1" applyAlignment="1">
      <alignment horizontal="left" vertical="center" wrapText="1"/>
    </xf>
    <xf numFmtId="0" fontId="52" fillId="0" borderId="54" xfId="0" applyFont="1" applyBorder="1" applyAlignment="1">
      <alignment vertical="center" wrapText="1"/>
    </xf>
    <xf numFmtId="49" fontId="33" fillId="0" borderId="57" xfId="5" applyNumberFormat="1" applyFont="1" applyBorder="1" applyAlignment="1">
      <alignment horizontal="left" vertical="center" wrapText="1"/>
    </xf>
    <xf numFmtId="49" fontId="51" fillId="9" borderId="57" xfId="5" applyNumberFormat="1" applyFont="1" applyFill="1" applyBorder="1" applyAlignment="1">
      <alignment horizontal="left" vertical="center" wrapText="1"/>
    </xf>
    <xf numFmtId="49" fontId="51" fillId="9" borderId="58" xfId="5" applyNumberFormat="1" applyFont="1" applyFill="1" applyBorder="1" applyAlignment="1">
      <alignment horizontal="left" vertical="center" wrapText="1"/>
    </xf>
    <xf numFmtId="49" fontId="51" fillId="0" borderId="58" xfId="5" applyNumberFormat="1" applyFont="1" applyBorder="1" applyAlignment="1">
      <alignment horizontal="left" vertical="center" wrapText="1"/>
    </xf>
    <xf numFmtId="49" fontId="50" fillId="0" borderId="57" xfId="5" quotePrefix="1" applyNumberFormat="1" applyFont="1" applyBorder="1" applyAlignment="1">
      <alignment horizontal="left" vertical="center" wrapText="1"/>
    </xf>
    <xf numFmtId="49" fontId="51" fillId="0" borderId="57" xfId="5" quotePrefix="1" applyNumberFormat="1" applyFont="1" applyBorder="1" applyAlignment="1">
      <alignment horizontal="left" vertical="center" wrapText="1"/>
    </xf>
    <xf numFmtId="0" fontId="50" fillId="0" borderId="0" xfId="0" applyFont="1"/>
    <xf numFmtId="0" fontId="30" fillId="0" borderId="16" xfId="2" applyFont="1" applyBorder="1" applyAlignment="1" applyProtection="1">
      <alignment horizontal="left" vertical="top"/>
    </xf>
    <xf numFmtId="10" fontId="34" fillId="13" borderId="7" xfId="3" applyNumberFormat="1" applyFont="1" applyFill="1" applyBorder="1" applyAlignment="1">
      <alignment horizontal="center" vertical="center" wrapText="1"/>
    </xf>
    <xf numFmtId="9" fontId="4" fillId="3" borderId="7" xfId="0" applyNumberFormat="1" applyFont="1" applyFill="1" applyBorder="1" applyAlignment="1" applyProtection="1">
      <alignment vertical="top"/>
      <protection locked="0"/>
    </xf>
    <xf numFmtId="169" fontId="4" fillId="6" borderId="8" xfId="0" applyNumberFormat="1" applyFont="1" applyFill="1" applyBorder="1" applyAlignment="1" applyProtection="1">
      <alignment horizontal="center" vertical="top"/>
    </xf>
    <xf numFmtId="10" fontId="4" fillId="4" borderId="8" xfId="0" applyNumberFormat="1" applyFont="1" applyFill="1" applyBorder="1" applyAlignment="1" applyProtection="1">
      <alignment horizontal="center" vertical="top"/>
    </xf>
    <xf numFmtId="10" fontId="25" fillId="6" borderId="8" xfId="0" applyNumberFormat="1" applyFont="1" applyFill="1" applyBorder="1" applyAlignment="1" applyProtection="1">
      <alignment horizontal="center" vertical="top"/>
    </xf>
    <xf numFmtId="0" fontId="4" fillId="26" borderId="8" xfId="0" applyFont="1" applyFill="1" applyBorder="1" applyAlignment="1">
      <alignment vertical="top" wrapText="1"/>
    </xf>
    <xf numFmtId="0" fontId="41" fillId="0" borderId="57" xfId="5" applyFont="1" applyBorder="1" applyAlignment="1">
      <alignment horizontal="left" vertical="center"/>
    </xf>
    <xf numFmtId="0" fontId="43" fillId="0" borderId="57" xfId="5" applyFont="1" applyBorder="1" applyAlignment="1">
      <alignment horizontal="left" vertical="center"/>
    </xf>
    <xf numFmtId="0" fontId="41" fillId="9" borderId="57" xfId="5" applyFont="1" applyFill="1" applyBorder="1" applyAlignment="1">
      <alignment horizontal="left" vertical="center"/>
    </xf>
    <xf numFmtId="0" fontId="0" fillId="0" borderId="0" xfId="0"/>
    <xf numFmtId="0" fontId="41" fillId="0" borderId="58" xfId="5" applyFont="1" applyBorder="1" applyAlignment="1">
      <alignment vertical="center" wrapText="1"/>
    </xf>
    <xf numFmtId="49" fontId="43" fillId="0" borderId="57" xfId="5" applyNumberFormat="1" applyFont="1" applyBorder="1" applyAlignment="1">
      <alignment horizontal="center" vertical="center"/>
    </xf>
    <xf numFmtId="10" fontId="41" fillId="0" borderId="57" xfId="3" applyNumberFormat="1" applyFont="1" applyFill="1" applyBorder="1" applyAlignment="1">
      <alignment horizontal="right" vertical="center"/>
    </xf>
    <xf numFmtId="10" fontId="43" fillId="0" borderId="57" xfId="3" applyNumberFormat="1" applyFont="1" applyFill="1" applyBorder="1" applyAlignment="1">
      <alignment horizontal="right" vertical="center"/>
    </xf>
    <xf numFmtId="166" fontId="43" fillId="0" borderId="57" xfId="4" applyNumberFormat="1" applyFont="1" applyFill="1" applyBorder="1" applyAlignment="1">
      <alignment horizontal="left" vertical="center"/>
    </xf>
    <xf numFmtId="166" fontId="41" fillId="19" borderId="57" xfId="4" applyNumberFormat="1" applyFont="1" applyFill="1" applyBorder="1" applyAlignment="1">
      <alignment horizontal="left" vertical="center"/>
    </xf>
    <xf numFmtId="166" fontId="41" fillId="0" borderId="57" xfId="4" applyNumberFormat="1" applyFont="1" applyFill="1" applyBorder="1" applyAlignment="1">
      <alignment horizontal="left" vertical="center"/>
    </xf>
    <xf numFmtId="0" fontId="30" fillId="0" borderId="0" xfId="5" applyFont="1" applyFill="1" applyAlignment="1">
      <alignment horizontal="center" vertical="center" wrapText="1"/>
    </xf>
    <xf numFmtId="0" fontId="4" fillId="0" borderId="8" xfId="0" applyFont="1" applyBorder="1" applyAlignment="1">
      <alignment vertical="top" wrapText="1"/>
    </xf>
    <xf numFmtId="49" fontId="41" fillId="20" borderId="57" xfId="5" applyNumberFormat="1" applyFont="1" applyFill="1" applyBorder="1" applyAlignment="1">
      <alignment horizontal="left" vertical="center"/>
    </xf>
    <xf numFmtId="0" fontId="22" fillId="20" borderId="0" xfId="0" applyFont="1" applyFill="1"/>
    <xf numFmtId="49" fontId="44" fillId="27" borderId="63" xfId="0" applyNumberFormat="1" applyFont="1" applyFill="1" applyBorder="1" applyAlignment="1">
      <alignment horizontal="center" vertical="center"/>
    </xf>
    <xf numFmtId="0" fontId="48" fillId="27" borderId="63" xfId="0" applyFont="1" applyFill="1" applyBorder="1" applyAlignment="1">
      <alignment horizontal="center" vertical="center"/>
    </xf>
    <xf numFmtId="164" fontId="30" fillId="27" borderId="63" xfId="4" applyNumberFormat="1" applyFont="1" applyFill="1" applyBorder="1" applyAlignment="1">
      <alignment horizontal="center"/>
    </xf>
    <xf numFmtId="0" fontId="57" fillId="0" borderId="44" xfId="5" applyFont="1" applyBorder="1" applyAlignment="1">
      <alignment vertical="center" wrapText="1"/>
    </xf>
    <xf numFmtId="0" fontId="58" fillId="0" borderId="44" xfId="5" applyFont="1" applyBorder="1" applyAlignment="1">
      <alignment horizontal="justify" vertical="center" wrapText="1"/>
    </xf>
    <xf numFmtId="0" fontId="30" fillId="0" borderId="44" xfId="5" applyFont="1" applyFill="1" applyBorder="1" applyAlignment="1">
      <alignment vertical="center" wrapText="1"/>
    </xf>
    <xf numFmtId="0" fontId="59" fillId="0" borderId="0" xfId="5" applyFont="1" applyAlignment="1">
      <alignment vertical="center"/>
    </xf>
    <xf numFmtId="0" fontId="33" fillId="0" borderId="0" xfId="5" applyFont="1" applyBorder="1" applyAlignment="1">
      <alignment horizontal="right" vertical="center"/>
    </xf>
    <xf numFmtId="0" fontId="33" fillId="31" borderId="9" xfId="5" applyFont="1" applyFill="1" applyBorder="1" applyAlignment="1">
      <alignment horizontal="center" vertical="center" wrapText="1"/>
    </xf>
    <xf numFmtId="0" fontId="30" fillId="32" borderId="44" xfId="5" applyFont="1" applyFill="1" applyBorder="1" applyAlignment="1">
      <alignment vertical="center" wrapText="1"/>
    </xf>
    <xf numFmtId="0" fontId="30" fillId="33" borderId="44" xfId="5" applyFont="1" applyFill="1" applyBorder="1" applyAlignment="1">
      <alignment vertical="center" wrapText="1"/>
    </xf>
    <xf numFmtId="0" fontId="30" fillId="31" borderId="44" xfId="5" applyFont="1" applyFill="1" applyBorder="1" applyAlignment="1">
      <alignment vertical="center" wrapText="1"/>
    </xf>
    <xf numFmtId="0" fontId="33" fillId="31" borderId="1" xfId="5" applyFont="1" applyFill="1" applyBorder="1" applyAlignment="1">
      <alignment horizontal="center" vertical="center" wrapText="1"/>
    </xf>
    <xf numFmtId="0" fontId="33" fillId="0" borderId="43" xfId="5" applyFont="1" applyFill="1" applyBorder="1" applyAlignment="1">
      <alignment horizontal="center" vertical="center" wrapText="1"/>
    </xf>
    <xf numFmtId="0" fontId="33" fillId="31" borderId="2" xfId="5" applyFont="1" applyFill="1" applyBorder="1" applyAlignment="1">
      <alignment horizontal="center" vertical="center" wrapText="1"/>
    </xf>
    <xf numFmtId="0" fontId="33" fillId="0" borderId="48" xfId="5" applyFont="1" applyFill="1" applyBorder="1" applyAlignment="1">
      <alignment horizontal="center" vertical="center" wrapText="1"/>
    </xf>
    <xf numFmtId="0" fontId="30" fillId="0" borderId="44" xfId="5" applyFont="1" applyFill="1" applyBorder="1" applyAlignment="1">
      <alignment horizontal="center" vertical="center" wrapText="1"/>
    </xf>
    <xf numFmtId="0" fontId="30" fillId="0" borderId="49" xfId="5" applyFont="1" applyFill="1" applyBorder="1" applyAlignment="1">
      <alignment horizontal="center" vertical="center" wrapText="1"/>
    </xf>
    <xf numFmtId="15" fontId="33" fillId="31" borderId="9" xfId="5" applyNumberFormat="1" applyFont="1" applyFill="1" applyBorder="1" applyAlignment="1">
      <alignment horizontal="center" vertical="center" wrapText="1"/>
    </xf>
    <xf numFmtId="0" fontId="34" fillId="13" borderId="7" xfId="5" applyNumberFormat="1" applyFont="1" applyFill="1" applyBorder="1" applyAlignment="1">
      <alignment horizontal="center" vertical="center" wrapText="1"/>
    </xf>
    <xf numFmtId="49" fontId="41" fillId="0" borderId="57" xfId="5" applyNumberFormat="1" applyFont="1" applyBorder="1" applyAlignment="1">
      <alignment horizontal="center" vertical="center" wrapText="1"/>
    </xf>
    <xf numFmtId="49" fontId="41" fillId="0" borderId="57" xfId="5" applyNumberFormat="1" applyFont="1" applyBorder="1" applyAlignment="1">
      <alignment horizontal="center" vertical="center"/>
    </xf>
    <xf numFmtId="0" fontId="40" fillId="0" borderId="53" xfId="0" applyFont="1" applyBorder="1" applyAlignment="1">
      <alignment horizontal="center" vertical="center"/>
    </xf>
    <xf numFmtId="49" fontId="41" fillId="0" borderId="54" xfId="5" applyNumberFormat="1" applyFont="1" applyBorder="1" applyAlignment="1">
      <alignment horizontal="center" vertical="center"/>
    </xf>
    <xf numFmtId="10" fontId="33" fillId="31" borderId="5" xfId="3" applyNumberFormat="1" applyFont="1" applyFill="1" applyBorder="1" applyAlignment="1">
      <alignment horizontal="right" vertical="center" wrapText="1"/>
    </xf>
    <xf numFmtId="0" fontId="33" fillId="31" borderId="42" xfId="5" applyFont="1" applyFill="1" applyBorder="1" applyAlignment="1">
      <alignment vertical="center" wrapText="1"/>
    </xf>
    <xf numFmtId="169" fontId="34" fillId="13" borderId="7" xfId="5" applyNumberFormat="1" applyFont="1" applyFill="1" applyBorder="1" applyAlignment="1">
      <alignment horizontal="center" vertical="center" wrapText="1"/>
    </xf>
    <xf numFmtId="49" fontId="43" fillId="0" borderId="58" xfId="5" applyNumberFormat="1" applyFont="1" applyBorder="1" applyAlignment="1">
      <alignment vertical="center" wrapText="1"/>
    </xf>
    <xf numFmtId="49" fontId="43" fillId="0" borderId="58" xfId="5" quotePrefix="1" applyNumberFormat="1" applyFont="1" applyBorder="1" applyAlignment="1">
      <alignment vertical="center" wrapText="1"/>
    </xf>
    <xf numFmtId="49" fontId="41" fillId="0" borderId="57" xfId="5" applyNumberFormat="1" applyFont="1" applyBorder="1" applyAlignment="1">
      <alignment horizontal="left" vertical="center"/>
    </xf>
    <xf numFmtId="0" fontId="43" fillId="20" borderId="57" xfId="5" applyFont="1" applyFill="1" applyBorder="1" applyAlignment="1">
      <alignment horizontal="center" vertical="center"/>
    </xf>
    <xf numFmtId="0" fontId="41" fillId="20" borderId="57" xfId="5" applyFont="1" applyFill="1" applyBorder="1" applyAlignment="1">
      <alignment horizontal="left" vertical="center"/>
    </xf>
    <xf numFmtId="1" fontId="43" fillId="0" borderId="57" xfId="5" applyNumberFormat="1" applyFont="1" applyBorder="1" applyAlignment="1">
      <alignment horizontal="center" vertical="center"/>
    </xf>
    <xf numFmtId="0" fontId="43" fillId="0" borderId="0" xfId="5" applyFont="1" applyAlignment="1">
      <alignment horizontal="center" vertical="center"/>
    </xf>
    <xf numFmtId="49" fontId="43" fillId="0" borderId="0" xfId="5" applyNumberFormat="1" applyFont="1" applyAlignment="1">
      <alignment horizontal="center" vertical="center"/>
    </xf>
    <xf numFmtId="0" fontId="43" fillId="0" borderId="0" xfId="5" applyFont="1" applyAlignment="1">
      <alignment horizontal="left" vertical="center"/>
    </xf>
    <xf numFmtId="167" fontId="43" fillId="0" borderId="0" xfId="4" applyNumberFormat="1" applyFont="1" applyFill="1" applyBorder="1" applyAlignment="1">
      <alignment horizontal="right" vertical="center"/>
    </xf>
    <xf numFmtId="10" fontId="43" fillId="0" borderId="0" xfId="3" applyNumberFormat="1" applyFont="1" applyFill="1" applyBorder="1" applyAlignment="1">
      <alignment horizontal="right" vertical="center"/>
    </xf>
    <xf numFmtId="49" fontId="41" fillId="0" borderId="0" xfId="5" applyNumberFormat="1" applyFont="1" applyAlignment="1">
      <alignment horizontal="left" vertical="center"/>
    </xf>
    <xf numFmtId="49" fontId="41" fillId="0" borderId="0" xfId="5" applyNumberFormat="1" applyFont="1" applyAlignment="1">
      <alignment horizontal="center" vertical="center"/>
    </xf>
    <xf numFmtId="0" fontId="41" fillId="0" borderId="0" xfId="5" applyFont="1" applyAlignment="1">
      <alignment horizontal="left" vertical="center"/>
    </xf>
    <xf numFmtId="167" fontId="41" fillId="0" borderId="0" xfId="4" applyNumberFormat="1" applyFont="1" applyFill="1" applyBorder="1" applyAlignment="1">
      <alignment horizontal="right" vertical="center"/>
    </xf>
    <xf numFmtId="10" fontId="41" fillId="0" borderId="0" xfId="3" applyNumberFormat="1" applyFont="1" applyFill="1" applyBorder="1" applyAlignment="1">
      <alignment horizontal="right" vertical="center"/>
    </xf>
    <xf numFmtId="0" fontId="41" fillId="0" borderId="0" xfId="5" applyFont="1" applyAlignment="1">
      <alignment horizontal="center" vertical="center"/>
    </xf>
    <xf numFmtId="43" fontId="41" fillId="0" borderId="0" xfId="4" applyFont="1" applyFill="1" applyBorder="1" applyAlignment="1">
      <alignment horizontal="right" vertical="center"/>
    </xf>
    <xf numFmtId="43" fontId="43" fillId="0" borderId="0" xfId="4" applyFont="1" applyFill="1" applyBorder="1" applyAlignment="1">
      <alignment horizontal="right" vertical="center"/>
    </xf>
    <xf numFmtId="0" fontId="43" fillId="0" borderId="54" xfId="5" applyFont="1" applyBorder="1" applyAlignment="1">
      <alignment horizontal="center" vertical="center"/>
    </xf>
    <xf numFmtId="49" fontId="43" fillId="0" borderId="54" xfId="5" applyNumberFormat="1" applyFont="1" applyBorder="1" applyAlignment="1">
      <alignment horizontal="center" vertical="center"/>
    </xf>
    <xf numFmtId="0" fontId="43" fillId="0" borderId="54" xfId="5" applyFont="1" applyBorder="1" applyAlignment="1">
      <alignment horizontal="left" vertical="center"/>
    </xf>
    <xf numFmtId="43" fontId="43" fillId="0" borderId="54" xfId="4" applyFont="1" applyFill="1" applyBorder="1" applyAlignment="1">
      <alignment horizontal="right" vertical="center"/>
    </xf>
    <xf numFmtId="10" fontId="43" fillId="0" borderId="54" xfId="3" applyNumberFormat="1" applyFont="1" applyFill="1" applyBorder="1" applyAlignment="1">
      <alignment horizontal="right" vertical="center"/>
    </xf>
    <xf numFmtId="49" fontId="41" fillId="0" borderId="54" xfId="5" applyNumberFormat="1" applyFont="1" applyBorder="1" applyAlignment="1">
      <alignment horizontal="left" vertical="center"/>
    </xf>
    <xf numFmtId="0" fontId="43" fillId="19" borderId="57" xfId="5" applyFont="1" applyFill="1" applyBorder="1" applyAlignment="1">
      <alignment horizontal="left" vertical="center"/>
    </xf>
    <xf numFmtId="0" fontId="36" fillId="0" borderId="47" xfId="5" applyFont="1" applyBorder="1" applyAlignment="1">
      <alignment vertical="center" wrapText="1"/>
    </xf>
    <xf numFmtId="0" fontId="37" fillId="0" borderId="47" xfId="5" applyFont="1" applyBorder="1" applyAlignment="1">
      <alignment horizontal="justify" vertical="center" wrapText="1"/>
    </xf>
    <xf numFmtId="0" fontId="33" fillId="0" borderId="0" xfId="5" applyFont="1" applyFill="1" applyBorder="1" applyAlignment="1">
      <alignment horizontal="left" vertical="center" wrapText="1"/>
    </xf>
    <xf numFmtId="0" fontId="33" fillId="0" borderId="0"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3" fillId="0" borderId="0"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3" fillId="12" borderId="14" xfId="5" applyFont="1" applyFill="1" applyBorder="1" applyAlignment="1">
      <alignment vertical="center" wrapText="1"/>
    </xf>
    <xf numFmtId="0" fontId="33" fillId="12" borderId="15" xfId="5" applyFont="1" applyFill="1" applyBorder="1" applyAlignment="1">
      <alignment vertical="center" wrapText="1"/>
    </xf>
    <xf numFmtId="0" fontId="33" fillId="12" borderId="15" xfId="5" applyFont="1" applyFill="1" applyBorder="1" applyAlignment="1">
      <alignment horizontal="center" vertical="center" wrapText="1"/>
    </xf>
    <xf numFmtId="0" fontId="33" fillId="12" borderId="7" xfId="5" applyFont="1" applyFill="1" applyBorder="1" applyAlignment="1">
      <alignment vertical="center" wrapText="1"/>
    </xf>
    <xf numFmtId="0" fontId="33" fillId="15" borderId="12" xfId="5" applyFont="1" applyFill="1" applyBorder="1" applyAlignment="1">
      <alignment horizontal="center" vertical="center" wrapText="1"/>
    </xf>
    <xf numFmtId="0" fontId="33" fillId="15" borderId="14" xfId="5" applyFont="1" applyFill="1" applyBorder="1" applyAlignment="1">
      <alignment horizontal="center" vertical="center" wrapText="1"/>
    </xf>
    <xf numFmtId="3" fontId="33" fillId="31" borderId="25" xfId="5" applyNumberFormat="1" applyFont="1" applyFill="1" applyBorder="1" applyAlignment="1">
      <alignment vertical="center" wrapText="1"/>
    </xf>
    <xf numFmtId="1" fontId="33" fillId="31" borderId="41" xfId="5" applyNumberFormat="1" applyFont="1" applyFill="1" applyBorder="1" applyAlignment="1">
      <alignment horizontal="center" vertical="center" wrapText="1"/>
    </xf>
    <xf numFmtId="9" fontId="33" fillId="31" borderId="50" xfId="3" applyFont="1" applyFill="1" applyBorder="1" applyAlignment="1">
      <alignment horizontal="center" vertical="center" wrapText="1"/>
    </xf>
    <xf numFmtId="169" fontId="33" fillId="31" borderId="50" xfId="3" applyNumberFormat="1" applyFont="1" applyFill="1" applyBorder="1" applyAlignment="1">
      <alignment horizontal="center" vertical="center" wrapText="1"/>
    </xf>
    <xf numFmtId="169" fontId="33" fillId="31" borderId="25" xfId="3" applyNumberFormat="1" applyFont="1" applyFill="1" applyBorder="1" applyAlignment="1">
      <alignment horizontal="center" vertical="center" wrapText="1"/>
    </xf>
    <xf numFmtId="9" fontId="33" fillId="31" borderId="40" xfId="3" applyNumberFormat="1" applyFont="1" applyFill="1" applyBorder="1" applyAlignment="1">
      <alignment horizontal="center" vertical="center" wrapText="1"/>
    </xf>
    <xf numFmtId="9" fontId="33" fillId="31" borderId="42" xfId="3" applyNumberFormat="1" applyFont="1" applyFill="1" applyBorder="1" applyAlignment="1">
      <alignment horizontal="center" vertical="center" wrapText="1"/>
    </xf>
    <xf numFmtId="3" fontId="33" fillId="31" borderId="73" xfId="5" applyNumberFormat="1" applyFont="1" applyFill="1" applyBorder="1" applyAlignment="1">
      <alignment vertical="center" wrapText="1"/>
    </xf>
    <xf numFmtId="3" fontId="33" fillId="31" borderId="50" xfId="5" applyNumberFormat="1" applyFont="1" applyFill="1" applyBorder="1" applyAlignment="1">
      <alignment vertical="center" wrapText="1"/>
    </xf>
    <xf numFmtId="10" fontId="33" fillId="31" borderId="41" xfId="3" applyNumberFormat="1" applyFont="1" applyFill="1" applyBorder="1" applyAlignment="1">
      <alignment vertical="center" wrapText="1"/>
    </xf>
    <xf numFmtId="166" fontId="33" fillId="31" borderId="50" xfId="4" applyNumberFormat="1" applyFont="1" applyFill="1" applyBorder="1" applyAlignment="1">
      <alignment vertical="center" wrapText="1"/>
    </xf>
    <xf numFmtId="0" fontId="33" fillId="31" borderId="50" xfId="3" applyNumberFormat="1" applyFont="1" applyFill="1" applyBorder="1" applyAlignment="1">
      <alignment vertical="center" wrapText="1"/>
    </xf>
    <xf numFmtId="3" fontId="33" fillId="31" borderId="45" xfId="5" applyNumberFormat="1" applyFont="1" applyFill="1" applyBorder="1" applyAlignment="1">
      <alignment vertical="center" wrapText="1"/>
    </xf>
    <xf numFmtId="3" fontId="33" fillId="31" borderId="30" xfId="5" applyNumberFormat="1" applyFont="1" applyFill="1" applyBorder="1" applyAlignment="1">
      <alignment vertical="center" wrapText="1"/>
    </xf>
    <xf numFmtId="3" fontId="33" fillId="31" borderId="24" xfId="5" applyNumberFormat="1" applyFont="1" applyFill="1" applyBorder="1" applyAlignment="1">
      <alignment vertical="center" wrapText="1"/>
    </xf>
    <xf numFmtId="1" fontId="30" fillId="32" borderId="43" xfId="5" applyNumberFormat="1" applyFont="1" applyFill="1" applyBorder="1" applyAlignment="1">
      <alignment horizontal="center" vertical="center" wrapText="1"/>
    </xf>
    <xf numFmtId="10" fontId="30" fillId="32" borderId="44" xfId="3" applyNumberFormat="1" applyFont="1" applyFill="1" applyBorder="1" applyAlignment="1">
      <alignment horizontal="center" vertical="center" wrapText="1"/>
    </xf>
    <xf numFmtId="169" fontId="30" fillId="32" borderId="44" xfId="3" applyNumberFormat="1" applyFont="1" applyFill="1" applyBorder="1" applyAlignment="1">
      <alignment horizontal="center" vertical="center" wrapText="1"/>
    </xf>
    <xf numFmtId="3" fontId="30" fillId="32" borderId="43" xfId="5" applyNumberFormat="1" applyFont="1" applyFill="1" applyBorder="1" applyAlignment="1">
      <alignment vertical="center" wrapText="1"/>
    </xf>
    <xf numFmtId="3" fontId="30" fillId="32" borderId="44" xfId="5" applyNumberFormat="1" applyFont="1" applyFill="1" applyBorder="1" applyAlignment="1">
      <alignment vertical="center" wrapText="1"/>
    </xf>
    <xf numFmtId="169" fontId="30" fillId="32" borderId="44" xfId="3" applyNumberFormat="1" applyFont="1" applyFill="1" applyBorder="1" applyAlignment="1">
      <alignment vertical="center" wrapText="1"/>
    </xf>
    <xf numFmtId="3" fontId="33" fillId="32" borderId="74" xfId="5" applyNumberFormat="1" applyFont="1" applyFill="1" applyBorder="1" applyAlignment="1">
      <alignment vertical="center" wrapText="1"/>
    </xf>
    <xf numFmtId="3" fontId="33" fillId="32" borderId="44" xfId="5" applyNumberFormat="1" applyFont="1" applyFill="1" applyBorder="1" applyAlignment="1">
      <alignment vertical="center" wrapText="1"/>
    </xf>
    <xf numFmtId="10" fontId="30" fillId="32" borderId="43" xfId="3" applyNumberFormat="1" applyFont="1" applyFill="1" applyBorder="1" applyAlignment="1">
      <alignment vertical="center" wrapText="1"/>
    </xf>
    <xf numFmtId="166" fontId="33" fillId="32" borderId="43" xfId="4" applyNumberFormat="1" applyFont="1" applyFill="1" applyBorder="1" applyAlignment="1">
      <alignment vertical="center" wrapText="1"/>
    </xf>
    <xf numFmtId="0" fontId="30" fillId="32" borderId="50" xfId="3" applyNumberFormat="1" applyFont="1" applyFill="1" applyBorder="1" applyAlignment="1">
      <alignment vertical="center" wrapText="1"/>
    </xf>
    <xf numFmtId="3" fontId="33" fillId="32" borderId="19" xfId="5" applyNumberFormat="1" applyFont="1" applyFill="1" applyBorder="1" applyAlignment="1">
      <alignment vertical="center" wrapText="1"/>
    </xf>
    <xf numFmtId="3" fontId="33" fillId="32" borderId="34" xfId="5" applyNumberFormat="1" applyFont="1" applyFill="1" applyBorder="1" applyAlignment="1">
      <alignment vertical="center" wrapText="1"/>
    </xf>
    <xf numFmtId="3" fontId="33" fillId="32" borderId="16" xfId="5" applyNumberFormat="1" applyFont="1" applyFill="1" applyBorder="1" applyAlignment="1">
      <alignment vertical="center" wrapText="1"/>
    </xf>
    <xf numFmtId="3" fontId="33" fillId="32" borderId="18" xfId="5" applyNumberFormat="1" applyFont="1" applyFill="1" applyBorder="1" applyAlignment="1">
      <alignment vertical="center" wrapText="1"/>
    </xf>
    <xf numFmtId="3" fontId="30" fillId="33" borderId="19" xfId="5" applyNumberFormat="1" applyFont="1" applyFill="1" applyBorder="1" applyAlignment="1">
      <alignment vertical="center" wrapText="1"/>
    </xf>
    <xf numFmtId="1" fontId="30" fillId="33" borderId="43" xfId="5" applyNumberFormat="1" applyFont="1" applyFill="1" applyBorder="1" applyAlignment="1">
      <alignment horizontal="center" vertical="center" wrapText="1"/>
    </xf>
    <xf numFmtId="9" fontId="30" fillId="33" borderId="44" xfId="3" applyFont="1" applyFill="1" applyBorder="1" applyAlignment="1">
      <alignment horizontal="center" vertical="center" wrapText="1"/>
    </xf>
    <xf numFmtId="3" fontId="30" fillId="33" borderId="43" xfId="5" applyNumberFormat="1" applyFont="1" applyFill="1" applyBorder="1" applyAlignment="1">
      <alignment vertical="center" wrapText="1"/>
    </xf>
    <xf numFmtId="3" fontId="30" fillId="33" borderId="44" xfId="5" applyNumberFormat="1" applyFont="1" applyFill="1" applyBorder="1" applyAlignment="1">
      <alignment vertical="center" wrapText="1"/>
    </xf>
    <xf numFmtId="10" fontId="30" fillId="33" borderId="44" xfId="3" applyNumberFormat="1" applyFont="1" applyFill="1" applyBorder="1" applyAlignment="1">
      <alignment vertical="center" wrapText="1"/>
    </xf>
    <xf numFmtId="9" fontId="30" fillId="33" borderId="43" xfId="3" applyNumberFormat="1" applyFont="1" applyFill="1" applyBorder="1" applyAlignment="1">
      <alignment horizontal="center" vertical="center" wrapText="1"/>
    </xf>
    <xf numFmtId="9" fontId="30" fillId="33" borderId="44" xfId="3" applyNumberFormat="1" applyFont="1" applyFill="1" applyBorder="1" applyAlignment="1">
      <alignment horizontal="center" vertical="center" wrapText="1"/>
    </xf>
    <xf numFmtId="3" fontId="33" fillId="33" borderId="74" xfId="5" applyNumberFormat="1" applyFont="1" applyFill="1" applyBorder="1" applyAlignment="1">
      <alignment vertical="center" wrapText="1"/>
    </xf>
    <xf numFmtId="10" fontId="30" fillId="33" borderId="43" xfId="3" applyNumberFormat="1" applyFont="1" applyFill="1" applyBorder="1" applyAlignment="1">
      <alignment vertical="center" wrapText="1"/>
    </xf>
    <xf numFmtId="166" fontId="33" fillId="33" borderId="43" xfId="4" applyNumberFormat="1" applyFont="1" applyFill="1" applyBorder="1" applyAlignment="1">
      <alignment vertical="center" wrapText="1"/>
    </xf>
    <xf numFmtId="0" fontId="30" fillId="33" borderId="50" xfId="3" applyNumberFormat="1" applyFont="1" applyFill="1" applyBorder="1" applyAlignment="1">
      <alignment vertical="center" wrapText="1"/>
    </xf>
    <xf numFmtId="3" fontId="33" fillId="33" borderId="19" xfId="5" applyNumberFormat="1" applyFont="1" applyFill="1" applyBorder="1" applyAlignment="1">
      <alignment vertical="center" wrapText="1"/>
    </xf>
    <xf numFmtId="3" fontId="33" fillId="33" borderId="34" xfId="5" applyNumberFormat="1" applyFont="1" applyFill="1" applyBorder="1" applyAlignment="1">
      <alignment vertical="center" wrapText="1"/>
    </xf>
    <xf numFmtId="3" fontId="33" fillId="33" borderId="16" xfId="5" applyNumberFormat="1" applyFont="1" applyFill="1" applyBorder="1" applyAlignment="1">
      <alignment vertical="center" wrapText="1"/>
    </xf>
    <xf numFmtId="3" fontId="33" fillId="33" borderId="18" xfId="5" applyNumberFormat="1" applyFont="1" applyFill="1" applyBorder="1" applyAlignment="1">
      <alignment vertical="center" wrapText="1"/>
    </xf>
    <xf numFmtId="3" fontId="30" fillId="0" borderId="19" xfId="5" applyNumberFormat="1" applyFont="1" applyFill="1" applyBorder="1" applyAlignment="1">
      <alignment vertical="center" wrapText="1"/>
    </xf>
    <xf numFmtId="1" fontId="30" fillId="0" borderId="43" xfId="5" applyNumberFormat="1" applyFont="1" applyFill="1" applyBorder="1" applyAlignment="1">
      <alignment horizontal="center" vertical="center" wrapText="1"/>
    </xf>
    <xf numFmtId="169" fontId="30" fillId="0" borderId="44" xfId="3" applyNumberFormat="1" applyFont="1" applyFill="1" applyBorder="1" applyAlignment="1">
      <alignment horizontal="center" vertical="center" wrapText="1"/>
    </xf>
    <xf numFmtId="3" fontId="30" fillId="0" borderId="43" xfId="5" applyNumberFormat="1" applyFont="1" applyFill="1" applyBorder="1" applyAlignment="1">
      <alignment vertical="center" wrapText="1"/>
    </xf>
    <xf numFmtId="14" fontId="30" fillId="0" borderId="43" xfId="5" applyNumberFormat="1" applyFont="1" applyFill="1" applyBorder="1" applyAlignment="1">
      <alignment vertical="center" wrapText="1"/>
    </xf>
    <xf numFmtId="10" fontId="30" fillId="0" borderId="44" xfId="3" applyNumberFormat="1" applyFont="1" applyFill="1" applyBorder="1" applyAlignment="1">
      <alignment vertical="center" wrapText="1"/>
    </xf>
    <xf numFmtId="3" fontId="30" fillId="0" borderId="44" xfId="5" applyNumberFormat="1" applyFont="1" applyFill="1" applyBorder="1" applyAlignment="1">
      <alignment vertical="center" wrapText="1"/>
    </xf>
    <xf numFmtId="169" fontId="30" fillId="0" borderId="25" xfId="3" applyNumberFormat="1" applyFont="1" applyFill="1" applyBorder="1" applyAlignment="1">
      <alignment horizontal="center" vertical="center" wrapText="1"/>
    </xf>
    <xf numFmtId="3" fontId="33" fillId="0" borderId="44" xfId="5" applyNumberFormat="1" applyFont="1" applyFill="1" applyBorder="1" applyAlignment="1">
      <alignment vertical="center" wrapText="1"/>
    </xf>
    <xf numFmtId="10" fontId="30" fillId="0" borderId="43" xfId="3" applyNumberFormat="1" applyFont="1" applyFill="1" applyBorder="1" applyAlignment="1">
      <alignment vertical="center" wrapText="1"/>
    </xf>
    <xf numFmtId="166" fontId="33" fillId="0" borderId="43" xfId="4" applyNumberFormat="1" applyFont="1" applyFill="1" applyBorder="1" applyAlignment="1">
      <alignment vertical="center" wrapText="1"/>
    </xf>
    <xf numFmtId="0" fontId="30" fillId="0" borderId="50" xfId="3" applyNumberFormat="1" applyFont="1" applyFill="1" applyBorder="1" applyAlignment="1">
      <alignment vertical="center" wrapText="1"/>
    </xf>
    <xf numFmtId="3" fontId="33" fillId="0" borderId="19" xfId="5" applyNumberFormat="1" applyFont="1" applyFill="1" applyBorder="1" applyAlignment="1">
      <alignment vertical="center" wrapText="1"/>
    </xf>
    <xf numFmtId="3" fontId="33" fillId="0" borderId="34" xfId="5" applyNumberFormat="1" applyFont="1" applyFill="1" applyBorder="1" applyAlignment="1">
      <alignment vertical="center" wrapText="1"/>
    </xf>
    <xf numFmtId="3" fontId="33" fillId="0" borderId="16" xfId="5" applyNumberFormat="1" applyFont="1" applyFill="1" applyBorder="1" applyAlignment="1">
      <alignment vertical="center" wrapText="1"/>
    </xf>
    <xf numFmtId="3" fontId="33" fillId="0" borderId="43" xfId="5" applyNumberFormat="1" applyFont="1" applyFill="1" applyBorder="1" applyAlignment="1">
      <alignment vertical="center" wrapText="1"/>
    </xf>
    <xf numFmtId="9" fontId="30" fillId="0" borderId="43" xfId="3" applyFont="1" applyFill="1" applyBorder="1" applyAlignment="1">
      <alignment vertical="center" wrapText="1"/>
    </xf>
    <xf numFmtId="14" fontId="30" fillId="32" borderId="43" xfId="5" applyNumberFormat="1" applyFont="1" applyFill="1" applyBorder="1" applyAlignment="1">
      <alignment vertical="center" wrapText="1"/>
    </xf>
    <xf numFmtId="3" fontId="33" fillId="32" borderId="43" xfId="5" applyNumberFormat="1" applyFont="1" applyFill="1" applyBorder="1" applyAlignment="1">
      <alignment vertical="center" wrapText="1"/>
    </xf>
    <xf numFmtId="10" fontId="30" fillId="33" borderId="44" xfId="3" applyNumberFormat="1" applyFont="1" applyFill="1" applyBorder="1" applyAlignment="1">
      <alignment horizontal="center" vertical="center" wrapText="1"/>
    </xf>
    <xf numFmtId="1" fontId="30" fillId="33" borderId="43" xfId="5" applyNumberFormat="1" applyFont="1" applyFill="1" applyBorder="1" applyAlignment="1">
      <alignment vertical="center" wrapText="1"/>
    </xf>
    <xf numFmtId="14" fontId="30" fillId="33" borderId="43" xfId="5" applyNumberFormat="1" applyFont="1" applyFill="1" applyBorder="1" applyAlignment="1">
      <alignment vertical="center" wrapText="1"/>
    </xf>
    <xf numFmtId="9" fontId="30" fillId="33" borderId="43" xfId="3" applyFont="1" applyFill="1" applyBorder="1" applyAlignment="1">
      <alignment vertical="center" wrapText="1"/>
    </xf>
    <xf numFmtId="3" fontId="33" fillId="33" borderId="43" xfId="5" applyNumberFormat="1" applyFont="1" applyFill="1" applyBorder="1" applyAlignment="1">
      <alignment vertical="center" wrapText="1"/>
    </xf>
    <xf numFmtId="1" fontId="30" fillId="31" borderId="41" xfId="5" applyNumberFormat="1" applyFont="1" applyFill="1" applyBorder="1" applyAlignment="1">
      <alignment horizontal="center" vertical="center" wrapText="1"/>
    </xf>
    <xf numFmtId="3" fontId="30" fillId="31" borderId="43" xfId="5" applyNumberFormat="1" applyFont="1" applyFill="1" applyBorder="1" applyAlignment="1">
      <alignment vertical="center" wrapText="1"/>
    </xf>
    <xf numFmtId="3" fontId="30" fillId="31" borderId="44" xfId="5" applyNumberFormat="1" applyFont="1" applyFill="1" applyBorder="1" applyAlignment="1">
      <alignment vertical="center" wrapText="1"/>
    </xf>
    <xf numFmtId="3" fontId="33" fillId="31" borderId="19" xfId="5" applyNumberFormat="1" applyFont="1" applyFill="1" applyBorder="1" applyAlignment="1">
      <alignment vertical="center" wrapText="1"/>
    </xf>
    <xf numFmtId="3" fontId="33" fillId="31" borderId="43" xfId="5" applyNumberFormat="1" applyFont="1" applyFill="1" applyBorder="1" applyAlignment="1">
      <alignment vertical="center" wrapText="1"/>
    </xf>
    <xf numFmtId="166" fontId="33" fillId="31" borderId="43" xfId="4" applyNumberFormat="1" applyFont="1" applyFill="1" applyBorder="1" applyAlignment="1">
      <alignment vertical="center" wrapText="1"/>
    </xf>
    <xf numFmtId="0" fontId="30" fillId="31" borderId="50" xfId="3" applyNumberFormat="1" applyFont="1" applyFill="1" applyBorder="1" applyAlignment="1">
      <alignment vertical="center" wrapText="1"/>
    </xf>
    <xf numFmtId="3" fontId="33" fillId="31" borderId="34" xfId="5" applyNumberFormat="1" applyFont="1" applyFill="1" applyBorder="1" applyAlignment="1">
      <alignment vertical="center" wrapText="1"/>
    </xf>
    <xf numFmtId="3" fontId="33" fillId="31" borderId="16" xfId="5" applyNumberFormat="1" applyFont="1" applyFill="1" applyBorder="1" applyAlignment="1">
      <alignment vertical="center" wrapText="1"/>
    </xf>
    <xf numFmtId="3" fontId="33" fillId="31" borderId="18" xfId="5" applyNumberFormat="1" applyFont="1" applyFill="1" applyBorder="1" applyAlignment="1">
      <alignment vertical="center" wrapText="1"/>
    </xf>
    <xf numFmtId="9" fontId="30" fillId="32" borderId="44" xfId="3" applyFont="1" applyFill="1" applyBorder="1" applyAlignment="1">
      <alignment horizontal="center" vertical="center" wrapText="1"/>
    </xf>
    <xf numFmtId="3" fontId="30" fillId="32" borderId="46" xfId="5" applyNumberFormat="1" applyFont="1" applyFill="1" applyBorder="1" applyAlignment="1">
      <alignment vertical="center" wrapText="1"/>
    </xf>
    <xf numFmtId="9" fontId="30" fillId="32" borderId="43" xfId="3" applyFont="1" applyFill="1" applyBorder="1" applyAlignment="1">
      <alignment horizontal="center" vertical="center" wrapText="1"/>
    </xf>
    <xf numFmtId="3" fontId="33" fillId="32" borderId="22" xfId="5" applyNumberFormat="1" applyFont="1" applyFill="1" applyBorder="1" applyAlignment="1">
      <alignment vertical="center" wrapText="1"/>
    </xf>
    <xf numFmtId="3" fontId="33" fillId="32" borderId="46" xfId="5" applyNumberFormat="1" applyFont="1" applyFill="1" applyBorder="1" applyAlignment="1">
      <alignment vertical="center" wrapText="1"/>
    </xf>
    <xf numFmtId="166" fontId="33" fillId="32" borderId="46" xfId="4" applyNumberFormat="1" applyFont="1" applyFill="1" applyBorder="1" applyAlignment="1">
      <alignment vertical="center" wrapText="1"/>
    </xf>
    <xf numFmtId="3" fontId="33" fillId="0" borderId="46" xfId="5" applyNumberFormat="1" applyFont="1" applyFill="1" applyBorder="1" applyAlignment="1">
      <alignment vertical="center" wrapText="1"/>
    </xf>
    <xf numFmtId="3" fontId="33" fillId="0" borderId="47" xfId="5" applyNumberFormat="1" applyFont="1" applyFill="1" applyBorder="1" applyAlignment="1">
      <alignment vertical="center" wrapText="1"/>
    </xf>
    <xf numFmtId="3" fontId="33" fillId="0" borderId="22" xfId="5" applyNumberFormat="1" applyFont="1" applyFill="1" applyBorder="1" applyAlignment="1">
      <alignment vertical="center" wrapText="1"/>
    </xf>
    <xf numFmtId="3" fontId="30" fillId="33" borderId="46" xfId="5" applyNumberFormat="1" applyFont="1" applyFill="1" applyBorder="1" applyAlignment="1">
      <alignment vertical="center" wrapText="1"/>
    </xf>
    <xf numFmtId="9" fontId="30" fillId="33" borderId="43" xfId="3" applyFont="1" applyFill="1" applyBorder="1" applyAlignment="1">
      <alignment horizontal="center" vertical="center" wrapText="1"/>
    </xf>
    <xf numFmtId="3" fontId="33" fillId="33" borderId="22" xfId="5" applyNumberFormat="1" applyFont="1" applyFill="1" applyBorder="1" applyAlignment="1">
      <alignment vertical="center" wrapText="1"/>
    </xf>
    <xf numFmtId="3" fontId="33" fillId="33" borderId="46" xfId="5" applyNumberFormat="1" applyFont="1" applyFill="1" applyBorder="1" applyAlignment="1">
      <alignment vertical="center" wrapText="1"/>
    </xf>
    <xf numFmtId="166" fontId="33" fillId="33" borderId="46" xfId="4" applyNumberFormat="1" applyFont="1" applyFill="1" applyBorder="1" applyAlignment="1">
      <alignment vertical="center" wrapText="1"/>
    </xf>
    <xf numFmtId="9" fontId="30" fillId="0" borderId="44" xfId="3" applyFont="1" applyFill="1" applyBorder="1" applyAlignment="1">
      <alignment horizontal="center" vertical="center" wrapText="1"/>
    </xf>
    <xf numFmtId="3" fontId="30" fillId="0" borderId="46" xfId="5" applyNumberFormat="1" applyFont="1" applyFill="1" applyBorder="1" applyAlignment="1">
      <alignment vertical="center" wrapText="1"/>
    </xf>
    <xf numFmtId="9" fontId="30" fillId="0" borderId="43" xfId="3" applyFont="1" applyFill="1" applyBorder="1" applyAlignment="1">
      <alignment horizontal="center" vertical="center" wrapText="1"/>
    </xf>
    <xf numFmtId="166" fontId="33" fillId="0" borderId="46" xfId="4" applyNumberFormat="1" applyFont="1" applyFill="1" applyBorder="1" applyAlignment="1">
      <alignment vertical="center" wrapText="1"/>
    </xf>
    <xf numFmtId="3" fontId="30" fillId="0" borderId="48" xfId="5" applyNumberFormat="1" applyFont="1" applyFill="1" applyBorder="1" applyAlignment="1">
      <alignment vertical="center" wrapText="1"/>
    </xf>
    <xf numFmtId="3" fontId="33" fillId="0" borderId="48" xfId="5" applyNumberFormat="1" applyFont="1" applyFill="1" applyBorder="1" applyAlignment="1">
      <alignment vertical="center" wrapText="1"/>
    </xf>
    <xf numFmtId="3" fontId="30" fillId="0" borderId="40" xfId="5" applyNumberFormat="1" applyFont="1" applyFill="1" applyBorder="1" applyAlignment="1">
      <alignment vertical="center" wrapText="1"/>
    </xf>
    <xf numFmtId="3" fontId="33" fillId="0" borderId="50" xfId="5" applyNumberFormat="1" applyFont="1" applyFill="1" applyBorder="1" applyAlignment="1">
      <alignment vertical="center" wrapText="1"/>
    </xf>
    <xf numFmtId="3" fontId="33" fillId="0" borderId="40" xfId="5" applyNumberFormat="1" applyFont="1" applyFill="1" applyBorder="1" applyAlignment="1">
      <alignment vertical="center" wrapText="1"/>
    </xf>
    <xf numFmtId="166" fontId="33" fillId="32" borderId="44" xfId="4" applyNumberFormat="1" applyFont="1" applyFill="1" applyBorder="1" applyAlignment="1">
      <alignment vertical="center" wrapText="1"/>
    </xf>
    <xf numFmtId="166" fontId="33" fillId="33" borderId="44" xfId="4" applyNumberFormat="1" applyFont="1" applyFill="1" applyBorder="1" applyAlignment="1">
      <alignment vertical="center" wrapText="1"/>
    </xf>
    <xf numFmtId="166" fontId="33" fillId="0" borderId="44" xfId="4" applyNumberFormat="1" applyFont="1" applyFill="1" applyBorder="1" applyAlignment="1">
      <alignment vertical="center" wrapText="1"/>
    </xf>
    <xf numFmtId="14" fontId="30" fillId="31" borderId="43" xfId="5" applyNumberFormat="1" applyFont="1" applyFill="1" applyBorder="1" applyAlignment="1">
      <alignment vertical="center" wrapText="1"/>
    </xf>
    <xf numFmtId="166" fontId="33" fillId="31" borderId="44" xfId="4" applyNumberFormat="1" applyFont="1" applyFill="1" applyBorder="1" applyAlignment="1">
      <alignment vertical="center" wrapText="1"/>
    </xf>
    <xf numFmtId="10" fontId="30" fillId="0" borderId="25" xfId="3" applyNumberFormat="1" applyFont="1" applyFill="1" applyBorder="1" applyAlignment="1">
      <alignment horizontal="center" vertical="center" wrapText="1"/>
    </xf>
    <xf numFmtId="166" fontId="33" fillId="32" borderId="47" xfId="4" applyNumberFormat="1" applyFont="1" applyFill="1" applyBorder="1" applyAlignment="1">
      <alignment vertical="center" wrapText="1"/>
    </xf>
    <xf numFmtId="3" fontId="30" fillId="32" borderId="47" xfId="5" applyNumberFormat="1" applyFont="1" applyFill="1" applyBorder="1" applyAlignment="1">
      <alignment vertical="center" wrapText="1"/>
    </xf>
    <xf numFmtId="166" fontId="33" fillId="33" borderId="47" xfId="4" applyNumberFormat="1" applyFont="1" applyFill="1" applyBorder="1" applyAlignment="1">
      <alignment vertical="center" wrapText="1"/>
    </xf>
    <xf numFmtId="3" fontId="30" fillId="33" borderId="47" xfId="5" applyNumberFormat="1" applyFont="1" applyFill="1" applyBorder="1" applyAlignment="1">
      <alignment vertical="center" wrapText="1"/>
    </xf>
    <xf numFmtId="166" fontId="33" fillId="0" borderId="47" xfId="4" applyNumberFormat="1" applyFont="1" applyFill="1" applyBorder="1" applyAlignment="1">
      <alignment vertical="center" wrapText="1"/>
    </xf>
    <xf numFmtId="3" fontId="30" fillId="0" borderId="47" xfId="5" applyNumberFormat="1" applyFont="1" applyFill="1" applyBorder="1" applyAlignment="1">
      <alignment vertical="center" wrapText="1"/>
    </xf>
    <xf numFmtId="3" fontId="30" fillId="0" borderId="49" xfId="5" applyNumberFormat="1" applyFont="1" applyFill="1" applyBorder="1" applyAlignment="1">
      <alignment vertical="center" wrapText="1"/>
    </xf>
    <xf numFmtId="0" fontId="30" fillId="0" borderId="41" xfId="5" applyFont="1" applyFill="1" applyBorder="1" applyAlignment="1">
      <alignment vertical="center" wrapText="1"/>
    </xf>
    <xf numFmtId="166" fontId="33" fillId="0" borderId="50" xfId="4" applyNumberFormat="1" applyFont="1" applyFill="1" applyBorder="1" applyAlignment="1">
      <alignment vertical="center" wrapText="1"/>
    </xf>
    <xf numFmtId="3" fontId="30" fillId="0" borderId="50" xfId="5" applyNumberFormat="1" applyFont="1" applyFill="1" applyBorder="1" applyAlignment="1">
      <alignment vertical="center" wrapText="1"/>
    </xf>
    <xf numFmtId="3" fontId="33" fillId="0" borderId="41" xfId="5" applyNumberFormat="1" applyFont="1" applyFill="1" applyBorder="1" applyAlignment="1">
      <alignment vertical="center" wrapText="1"/>
    </xf>
    <xf numFmtId="0" fontId="30" fillId="31" borderId="46" xfId="5" applyFont="1" applyFill="1" applyBorder="1" applyAlignment="1">
      <alignment vertical="center" wrapText="1"/>
    </xf>
    <xf numFmtId="166" fontId="33" fillId="31" borderId="47" xfId="4" applyNumberFormat="1" applyFont="1" applyFill="1" applyBorder="1" applyAlignment="1">
      <alignment vertical="center" wrapText="1"/>
    </xf>
    <xf numFmtId="0" fontId="30" fillId="32" borderId="46" xfId="5" applyFont="1" applyFill="1" applyBorder="1" applyAlignment="1">
      <alignment vertical="center" wrapText="1"/>
    </xf>
    <xf numFmtId="0" fontId="30" fillId="33" borderId="46" xfId="5" applyFont="1" applyFill="1" applyBorder="1" applyAlignment="1">
      <alignment vertical="center" wrapText="1"/>
    </xf>
    <xf numFmtId="0" fontId="30" fillId="0" borderId="46" xfId="5" applyFont="1" applyFill="1" applyBorder="1" applyAlignment="1">
      <alignment vertical="center" wrapText="1"/>
    </xf>
    <xf numFmtId="10" fontId="33" fillId="13" borderId="12" xfId="3" applyNumberFormat="1" applyFont="1" applyFill="1" applyBorder="1" applyAlignment="1">
      <alignment vertical="center" wrapText="1"/>
    </xf>
    <xf numFmtId="166" fontId="33" fillId="13" borderId="12" xfId="4" applyNumberFormat="1" applyFont="1" applyFill="1" applyBorder="1" applyAlignment="1">
      <alignment vertical="center" wrapText="1"/>
    </xf>
    <xf numFmtId="0" fontId="30" fillId="0" borderId="43" xfId="5" applyFont="1" applyFill="1" applyBorder="1" applyAlignment="1">
      <alignment horizontal="center" vertical="center" wrapText="1"/>
    </xf>
    <xf numFmtId="9" fontId="33" fillId="31" borderId="43" xfId="3" applyFont="1" applyFill="1" applyBorder="1" applyAlignment="1">
      <alignment horizontal="center" vertical="center" wrapText="1"/>
    </xf>
    <xf numFmtId="9" fontId="33" fillId="32" borderId="43" xfId="3" applyNumberFormat="1" applyFont="1" applyFill="1" applyBorder="1" applyAlignment="1">
      <alignment horizontal="center" vertical="center" wrapText="1"/>
    </xf>
    <xf numFmtId="9" fontId="33" fillId="32" borderId="44" xfId="3" applyNumberFormat="1" applyFont="1" applyFill="1" applyBorder="1" applyAlignment="1">
      <alignment horizontal="center" vertical="center" wrapText="1"/>
    </xf>
    <xf numFmtId="1" fontId="33" fillId="32" borderId="43" xfId="5" applyNumberFormat="1" applyFont="1" applyFill="1" applyBorder="1" applyAlignment="1">
      <alignment horizontal="center" vertical="center" wrapText="1"/>
    </xf>
    <xf numFmtId="1" fontId="33" fillId="32" borderId="43" xfId="5" applyNumberFormat="1" applyFont="1" applyFill="1" applyBorder="1" applyAlignment="1">
      <alignment vertical="center" wrapText="1"/>
    </xf>
    <xf numFmtId="14" fontId="33" fillId="32" borderId="43" xfId="5" applyNumberFormat="1" applyFont="1" applyFill="1" applyBorder="1" applyAlignment="1">
      <alignment vertical="center" wrapText="1"/>
    </xf>
    <xf numFmtId="9" fontId="33" fillId="32" borderId="43" xfId="3" applyFont="1" applyFill="1" applyBorder="1" applyAlignment="1">
      <alignment vertical="center" wrapText="1"/>
    </xf>
    <xf numFmtId="3" fontId="30" fillId="0" borderId="41" xfId="5" applyNumberFormat="1" applyFont="1" applyFill="1" applyBorder="1" applyAlignment="1">
      <alignment vertical="center" wrapText="1"/>
    </xf>
    <xf numFmtId="9" fontId="33" fillId="31" borderId="44" xfId="3" applyFont="1" applyFill="1" applyBorder="1" applyAlignment="1">
      <alignment horizontal="center" vertical="center" wrapText="1"/>
    </xf>
    <xf numFmtId="3" fontId="30" fillId="0" borderId="5" xfId="5" applyNumberFormat="1" applyFont="1" applyFill="1" applyBorder="1" applyAlignment="1">
      <alignment vertical="center" wrapText="1"/>
    </xf>
    <xf numFmtId="3" fontId="33" fillId="0" borderId="9" xfId="5" applyNumberFormat="1" applyFont="1" applyFill="1" applyBorder="1" applyAlignment="1">
      <alignment vertical="center" wrapText="1"/>
    </xf>
    <xf numFmtId="0" fontId="33" fillId="0" borderId="46" xfId="5" applyFont="1" applyFill="1" applyBorder="1" applyAlignment="1">
      <alignment horizontal="center" vertical="center" wrapText="1"/>
    </xf>
    <xf numFmtId="0" fontId="30" fillId="0" borderId="47" xfId="5" applyFont="1" applyFill="1" applyBorder="1" applyAlignment="1">
      <alignment horizontal="center" vertical="center" wrapText="1"/>
    </xf>
    <xf numFmtId="9" fontId="30" fillId="0" borderId="47" xfId="3" applyFont="1" applyFill="1" applyBorder="1" applyAlignment="1">
      <alignment horizontal="center" vertical="center" wrapText="1"/>
    </xf>
    <xf numFmtId="9" fontId="30" fillId="0" borderId="46" xfId="3" applyFont="1" applyFill="1" applyBorder="1" applyAlignment="1">
      <alignment horizontal="center" vertical="center" wrapText="1"/>
    </xf>
    <xf numFmtId="0" fontId="33" fillId="28" borderId="40" xfId="0" applyFont="1" applyFill="1" applyBorder="1" applyAlignment="1">
      <alignment vertical="center" wrapText="1"/>
    </xf>
    <xf numFmtId="0" fontId="33" fillId="29" borderId="43" xfId="0" applyFont="1" applyFill="1" applyBorder="1" applyAlignment="1">
      <alignment vertical="center" wrapText="1"/>
    </xf>
    <xf numFmtId="0" fontId="30" fillId="30" borderId="43" xfId="0" applyFont="1" applyFill="1" applyBorder="1" applyAlignment="1">
      <alignment vertical="center" wrapText="1"/>
    </xf>
    <xf numFmtId="0" fontId="52" fillId="0" borderId="77" xfId="0" applyFont="1" applyFill="1" applyBorder="1" applyAlignment="1">
      <alignment horizontal="left" vertical="center" wrapText="1"/>
    </xf>
    <xf numFmtId="0" fontId="61" fillId="0" borderId="77" xfId="0" applyFont="1" applyFill="1" applyBorder="1" applyAlignment="1">
      <alignment horizontal="left" vertical="center" wrapText="1"/>
    </xf>
    <xf numFmtId="0" fontId="52" fillId="0" borderId="77" xfId="0" applyFont="1" applyFill="1" applyBorder="1" applyAlignment="1">
      <alignment vertical="center" wrapText="1"/>
    </xf>
    <xf numFmtId="0" fontId="30" fillId="29" borderId="43" xfId="0" applyFont="1" applyFill="1" applyBorder="1" applyAlignment="1">
      <alignment vertical="center" wrapText="1"/>
    </xf>
    <xf numFmtId="0" fontId="30" fillId="29" borderId="43" xfId="0" applyFont="1" applyFill="1" applyBorder="1" applyAlignment="1">
      <alignment vertical="center"/>
    </xf>
    <xf numFmtId="0" fontId="61" fillId="0" borderId="77" xfId="0" applyFont="1" applyFill="1" applyBorder="1" applyAlignment="1">
      <alignment vertical="center" wrapText="1"/>
    </xf>
    <xf numFmtId="0" fontId="33" fillId="15" borderId="15" xfId="5" applyFont="1" applyFill="1" applyBorder="1" applyAlignment="1">
      <alignment horizontal="center" vertical="center" wrapText="1"/>
    </xf>
    <xf numFmtId="1" fontId="33" fillId="31" borderId="25" xfId="5" applyNumberFormat="1" applyFont="1" applyFill="1" applyBorder="1" applyAlignment="1">
      <alignment horizontal="center" vertical="center" wrapText="1"/>
    </xf>
    <xf numFmtId="1" fontId="30" fillId="32" borderId="19" xfId="5" applyNumberFormat="1" applyFont="1" applyFill="1" applyBorder="1" applyAlignment="1">
      <alignment horizontal="center" vertical="center" wrapText="1"/>
    </xf>
    <xf numFmtId="1" fontId="30" fillId="33" borderId="19" xfId="5" applyNumberFormat="1" applyFont="1" applyFill="1" applyBorder="1" applyAlignment="1">
      <alignment horizontal="center" vertical="center" wrapText="1"/>
    </xf>
    <xf numFmtId="1" fontId="33" fillId="32" borderId="19" xfId="5" applyNumberFormat="1" applyFont="1" applyFill="1" applyBorder="1" applyAlignment="1">
      <alignment horizontal="center" vertical="center" wrapText="1"/>
    </xf>
    <xf numFmtId="1" fontId="30" fillId="31" borderId="25" xfId="5" applyNumberFormat="1" applyFont="1" applyFill="1" applyBorder="1" applyAlignment="1">
      <alignment horizontal="center" vertical="center" wrapText="1"/>
    </xf>
    <xf numFmtId="1" fontId="30" fillId="0" borderId="19" xfId="5" applyNumberFormat="1" applyFont="1" applyFill="1" applyBorder="1" applyAlignment="1">
      <alignment horizontal="center" vertical="center" wrapText="1"/>
    </xf>
    <xf numFmtId="0" fontId="50" fillId="0" borderId="78" xfId="0" applyFont="1" applyFill="1" applyBorder="1" applyAlignment="1">
      <alignment horizontal="center" vertical="center"/>
    </xf>
    <xf numFmtId="0" fontId="50" fillId="0" borderId="5" xfId="0" applyFont="1" applyFill="1" applyBorder="1" applyAlignment="1">
      <alignment horizontal="center" vertical="center" wrapText="1"/>
    </xf>
    <xf numFmtId="0" fontId="50" fillId="0" borderId="78" xfId="0" applyFont="1" applyFill="1" applyBorder="1" applyAlignment="1">
      <alignment horizontal="center" vertical="center" wrapText="1"/>
    </xf>
    <xf numFmtId="0" fontId="50" fillId="0" borderId="5" xfId="0" applyFont="1" applyFill="1" applyBorder="1" applyAlignment="1">
      <alignment horizontal="center" vertical="center"/>
    </xf>
    <xf numFmtId="0" fontId="52" fillId="0" borderId="5" xfId="0" applyFont="1" applyFill="1" applyBorder="1" applyAlignment="1">
      <alignment horizontal="center" vertical="center" wrapText="1"/>
    </xf>
    <xf numFmtId="0" fontId="52" fillId="0" borderId="78" xfId="0" applyFont="1" applyFill="1" applyBorder="1" applyAlignment="1">
      <alignment horizontal="center" vertical="center" wrapText="1"/>
    </xf>
    <xf numFmtId="0" fontId="52" fillId="0" borderId="78" xfId="0" applyFont="1" applyFill="1" applyBorder="1" applyAlignment="1">
      <alignment horizontal="center" vertical="center"/>
    </xf>
    <xf numFmtId="0" fontId="50" fillId="35" borderId="5" xfId="0" applyFont="1" applyFill="1" applyBorder="1" applyAlignment="1">
      <alignment horizontal="center" vertical="center"/>
    </xf>
    <xf numFmtId="0" fontId="50" fillId="35" borderId="78" xfId="0" applyFont="1" applyFill="1" applyBorder="1" applyAlignment="1">
      <alignment horizontal="center" vertical="center"/>
    </xf>
    <xf numFmtId="3" fontId="30" fillId="31" borderId="50" xfId="5" applyNumberFormat="1" applyFont="1" applyFill="1" applyBorder="1" applyAlignment="1">
      <alignment vertical="center" wrapText="1"/>
    </xf>
    <xf numFmtId="0" fontId="50" fillId="36" borderId="5" xfId="0" applyFont="1" applyFill="1" applyBorder="1" applyAlignment="1">
      <alignment horizontal="center" vertical="center"/>
    </xf>
    <xf numFmtId="0" fontId="50" fillId="36" borderId="78" xfId="0" applyFont="1" applyFill="1" applyBorder="1" applyAlignment="1">
      <alignment horizontal="center" vertical="center"/>
    </xf>
    <xf numFmtId="0" fontId="50" fillId="37" borderId="5" xfId="0" applyFont="1" applyFill="1" applyBorder="1" applyAlignment="1">
      <alignment horizontal="center" vertical="center"/>
    </xf>
    <xf numFmtId="0" fontId="50" fillId="37" borderId="78" xfId="0" applyFont="1" applyFill="1" applyBorder="1" applyAlignment="1">
      <alignment horizontal="center" vertical="center" wrapText="1"/>
    </xf>
    <xf numFmtId="0" fontId="50" fillId="37" borderId="78" xfId="0" applyFont="1" applyFill="1" applyBorder="1" applyAlignment="1">
      <alignment horizontal="center" vertical="center"/>
    </xf>
    <xf numFmtId="0" fontId="50" fillId="38" borderId="5" xfId="0" applyFont="1" applyFill="1" applyBorder="1" applyAlignment="1">
      <alignment horizontal="center" vertical="center" wrapText="1"/>
    </xf>
    <xf numFmtId="0" fontId="50" fillId="38" borderId="78" xfId="0" applyFont="1" applyFill="1" applyBorder="1" applyAlignment="1">
      <alignment horizontal="center" vertical="center" wrapText="1"/>
    </xf>
    <xf numFmtId="0" fontId="50" fillId="38" borderId="78" xfId="0" applyFont="1" applyFill="1" applyBorder="1" applyAlignment="1">
      <alignment horizontal="center" vertical="center"/>
    </xf>
    <xf numFmtId="0" fontId="50" fillId="37" borderId="5" xfId="0" applyFont="1" applyFill="1" applyBorder="1" applyAlignment="1">
      <alignment horizontal="center" vertical="center" wrapText="1"/>
    </xf>
    <xf numFmtId="0" fontId="50" fillId="36" borderId="5" xfId="0" applyFont="1" applyFill="1" applyBorder="1" applyAlignment="1">
      <alignment horizontal="center" vertical="center" wrapText="1"/>
    </xf>
    <xf numFmtId="0" fontId="50" fillId="36" borderId="78" xfId="0" applyFont="1" applyFill="1" applyBorder="1" applyAlignment="1">
      <alignment horizontal="center" vertical="center" wrapText="1"/>
    </xf>
    <xf numFmtId="0" fontId="50" fillId="39" borderId="5" xfId="0" applyFont="1" applyFill="1" applyBorder="1" applyAlignment="1">
      <alignment horizontal="center" vertical="center" wrapText="1"/>
    </xf>
    <xf numFmtId="0" fontId="50" fillId="39" borderId="78" xfId="0" applyFont="1" applyFill="1" applyBorder="1" applyAlignment="1">
      <alignment horizontal="center" vertical="center" wrapText="1"/>
    </xf>
    <xf numFmtId="0" fontId="50" fillId="40" borderId="5" xfId="0" applyFont="1" applyFill="1" applyBorder="1" applyAlignment="1">
      <alignment horizontal="center" vertical="center"/>
    </xf>
    <xf numFmtId="0" fontId="50" fillId="40" borderId="78" xfId="0" applyFont="1" applyFill="1" applyBorder="1" applyAlignment="1">
      <alignment horizontal="center" vertical="center"/>
    </xf>
    <xf numFmtId="0" fontId="50" fillId="40" borderId="78" xfId="0" applyFont="1" applyFill="1" applyBorder="1" applyAlignment="1">
      <alignment horizontal="center" vertical="center" wrapText="1"/>
    </xf>
    <xf numFmtId="0" fontId="50" fillId="41" borderId="5" xfId="0" applyFont="1" applyFill="1" applyBorder="1" applyAlignment="1">
      <alignment horizontal="center" vertical="center"/>
    </xf>
    <xf numFmtId="0" fontId="50" fillId="41" borderId="78" xfId="0" applyFont="1" applyFill="1" applyBorder="1" applyAlignment="1">
      <alignment horizontal="center" vertical="center"/>
    </xf>
    <xf numFmtId="0" fontId="50" fillId="42" borderId="5" xfId="0" applyFont="1" applyFill="1" applyBorder="1" applyAlignment="1">
      <alignment horizontal="center" vertical="center"/>
    </xf>
    <xf numFmtId="0" fontId="50" fillId="42" borderId="78" xfId="0" applyFont="1" applyFill="1" applyBorder="1" applyAlignment="1">
      <alignment horizontal="center" vertical="center"/>
    </xf>
    <xf numFmtId="0" fontId="50" fillId="42" borderId="78" xfId="0" applyFont="1" applyFill="1" applyBorder="1" applyAlignment="1">
      <alignment horizontal="center" vertical="center" wrapText="1"/>
    </xf>
    <xf numFmtId="0" fontId="50" fillId="43" borderId="78" xfId="0" applyFont="1" applyFill="1" applyBorder="1" applyAlignment="1">
      <alignment horizontal="center" vertical="center"/>
    </xf>
    <xf numFmtId="0" fontId="50" fillId="43" borderId="78" xfId="0" applyFont="1" applyFill="1" applyBorder="1" applyAlignment="1">
      <alignment horizontal="center" vertical="center" wrapText="1"/>
    </xf>
    <xf numFmtId="0" fontId="50" fillId="44" borderId="78" xfId="0" applyFont="1" applyFill="1" applyBorder="1" applyAlignment="1">
      <alignment horizontal="center" vertical="center"/>
    </xf>
    <xf numFmtId="0" fontId="50" fillId="44" borderId="78" xfId="0" applyFont="1" applyFill="1" applyBorder="1" applyAlignment="1">
      <alignment horizontal="center" vertical="center" wrapText="1"/>
    </xf>
    <xf numFmtId="0" fontId="52" fillId="44" borderId="78" xfId="0" applyFont="1" applyFill="1" applyBorder="1" applyAlignment="1">
      <alignment horizontal="center" vertical="center"/>
    </xf>
    <xf numFmtId="0" fontId="52" fillId="44" borderId="78" xfId="0" applyFont="1" applyFill="1" applyBorder="1" applyAlignment="1">
      <alignment horizontal="center" vertical="center" wrapText="1"/>
    </xf>
    <xf numFmtId="0" fontId="50" fillId="45" borderId="5" xfId="0" applyFont="1" applyFill="1" applyBorder="1" applyAlignment="1">
      <alignment horizontal="center" vertical="center" wrapText="1"/>
    </xf>
    <xf numFmtId="0" fontId="50" fillId="45" borderId="78" xfId="0" applyFont="1" applyFill="1" applyBorder="1" applyAlignment="1">
      <alignment horizontal="center" vertical="center"/>
    </xf>
    <xf numFmtId="0" fontId="50" fillId="45" borderId="78" xfId="0" applyFont="1" applyFill="1" applyBorder="1" applyAlignment="1">
      <alignment horizontal="center" vertical="center" wrapText="1"/>
    </xf>
    <xf numFmtId="0" fontId="50" fillId="44" borderId="5" xfId="0" applyFont="1" applyFill="1" applyBorder="1" applyAlignment="1">
      <alignment horizontal="center" vertical="center"/>
    </xf>
    <xf numFmtId="0" fontId="50" fillId="45" borderId="79" xfId="0" applyFont="1" applyFill="1" applyBorder="1" applyAlignment="1">
      <alignment horizontal="center" vertical="center" wrapText="1"/>
    </xf>
    <xf numFmtId="0" fontId="52" fillId="0" borderId="80" xfId="0" applyFont="1" applyFill="1" applyBorder="1" applyAlignment="1">
      <alignment horizontal="center" vertical="center"/>
    </xf>
    <xf numFmtId="9" fontId="50" fillId="0" borderId="80" xfId="0" applyNumberFormat="1" applyFont="1" applyFill="1" applyBorder="1" applyAlignment="1">
      <alignment horizontal="center" vertical="center"/>
    </xf>
    <xf numFmtId="0" fontId="50" fillId="0" borderId="80" xfId="0" applyFont="1" applyFill="1" applyBorder="1" applyAlignment="1">
      <alignment horizontal="center" vertical="center"/>
    </xf>
    <xf numFmtId="0" fontId="50" fillId="0" borderId="80" xfId="0" applyFont="1" applyFill="1" applyBorder="1" applyAlignment="1">
      <alignment horizontal="center" vertical="center" wrapText="1"/>
    </xf>
    <xf numFmtId="9" fontId="50" fillId="0" borderId="80" xfId="0" applyNumberFormat="1" applyFont="1" applyFill="1" applyBorder="1" applyAlignment="1">
      <alignment horizontal="center" vertical="center" wrapText="1"/>
    </xf>
    <xf numFmtId="9" fontId="52" fillId="0" borderId="80" xfId="0" applyNumberFormat="1" applyFont="1" applyFill="1" applyBorder="1" applyAlignment="1">
      <alignment horizontal="center" vertical="center"/>
    </xf>
    <xf numFmtId="0" fontId="50" fillId="35" borderId="80" xfId="0" applyFont="1" applyFill="1" applyBorder="1" applyAlignment="1">
      <alignment horizontal="center" vertical="center"/>
    </xf>
    <xf numFmtId="9" fontId="50" fillId="35" borderId="80" xfId="0" applyNumberFormat="1" applyFont="1" applyFill="1" applyBorder="1" applyAlignment="1">
      <alignment horizontal="center" vertical="center"/>
    </xf>
    <xf numFmtId="0" fontId="50" fillId="36" borderId="80" xfId="0" applyFont="1" applyFill="1" applyBorder="1" applyAlignment="1">
      <alignment horizontal="center" vertical="center"/>
    </xf>
    <xf numFmtId="0" fontId="50" fillId="37" borderId="80" xfId="0" applyFont="1" applyFill="1" applyBorder="1" applyAlignment="1">
      <alignment horizontal="center" vertical="center"/>
    </xf>
    <xf numFmtId="9" fontId="50" fillId="37" borderId="80" xfId="0" applyNumberFormat="1" applyFont="1" applyFill="1" applyBorder="1" applyAlignment="1">
      <alignment horizontal="center" vertical="center"/>
    </xf>
    <xf numFmtId="9" fontId="50" fillId="38" borderId="80" xfId="0" applyNumberFormat="1" applyFont="1" applyFill="1" applyBorder="1" applyAlignment="1">
      <alignment horizontal="center" vertical="center"/>
    </xf>
    <xf numFmtId="0" fontId="50" fillId="38" borderId="80" xfId="0" applyFont="1" applyFill="1" applyBorder="1" applyAlignment="1">
      <alignment horizontal="center" vertical="center"/>
    </xf>
    <xf numFmtId="9" fontId="50" fillId="36" borderId="80" xfId="0" applyNumberFormat="1" applyFont="1" applyFill="1" applyBorder="1" applyAlignment="1">
      <alignment horizontal="center" vertical="center"/>
    </xf>
    <xf numFmtId="9" fontId="50" fillId="39" borderId="80" xfId="0" applyNumberFormat="1" applyFont="1" applyFill="1" applyBorder="1" applyAlignment="1">
      <alignment horizontal="center" vertical="center"/>
    </xf>
    <xf numFmtId="0" fontId="50" fillId="40" borderId="80" xfId="0" applyFont="1" applyFill="1" applyBorder="1" applyAlignment="1">
      <alignment horizontal="center" vertical="center"/>
    </xf>
    <xf numFmtId="9" fontId="50" fillId="40" borderId="80" xfId="0" applyNumberFormat="1" applyFont="1" applyFill="1" applyBorder="1" applyAlignment="1">
      <alignment horizontal="center" vertical="center"/>
    </xf>
    <xf numFmtId="0" fontId="50" fillId="41" borderId="80" xfId="0" applyFont="1" applyFill="1" applyBorder="1" applyAlignment="1">
      <alignment horizontal="center" vertical="center"/>
    </xf>
    <xf numFmtId="0" fontId="50" fillId="42" borderId="80" xfId="0" applyFont="1" applyFill="1" applyBorder="1" applyAlignment="1">
      <alignment horizontal="center" vertical="center"/>
    </xf>
    <xf numFmtId="9" fontId="50" fillId="42" borderId="80" xfId="0" applyNumberFormat="1" applyFont="1" applyFill="1" applyBorder="1" applyAlignment="1">
      <alignment horizontal="center" vertical="center"/>
    </xf>
    <xf numFmtId="0" fontId="50" fillId="43" borderId="80" xfId="0" applyFont="1" applyFill="1" applyBorder="1" applyAlignment="1">
      <alignment horizontal="center" vertical="center"/>
    </xf>
    <xf numFmtId="9" fontId="50" fillId="43" borderId="80" xfId="0" applyNumberFormat="1" applyFont="1" applyFill="1" applyBorder="1" applyAlignment="1">
      <alignment horizontal="center" vertical="center"/>
    </xf>
    <xf numFmtId="0" fontId="50" fillId="44" borderId="80" xfId="0" applyFont="1" applyFill="1" applyBorder="1" applyAlignment="1">
      <alignment horizontal="center" vertical="center"/>
    </xf>
    <xf numFmtId="9" fontId="50" fillId="44" borderId="80" xfId="0" applyNumberFormat="1" applyFont="1" applyFill="1" applyBorder="1" applyAlignment="1">
      <alignment horizontal="center" vertical="center"/>
    </xf>
    <xf numFmtId="9" fontId="61" fillId="44" borderId="80" xfId="0" applyNumberFormat="1" applyFont="1" applyFill="1" applyBorder="1" applyAlignment="1">
      <alignment horizontal="center" vertical="center"/>
    </xf>
    <xf numFmtId="0" fontId="52" fillId="44" borderId="80" xfId="0" applyFont="1" applyFill="1" applyBorder="1" applyAlignment="1">
      <alignment horizontal="center" vertical="center"/>
    </xf>
    <xf numFmtId="9" fontId="52" fillId="44" borderId="80" xfId="0" applyNumberFormat="1" applyFont="1" applyFill="1" applyBorder="1" applyAlignment="1">
      <alignment horizontal="center" vertical="center"/>
    </xf>
    <xf numFmtId="9" fontId="50" fillId="45" borderId="80" xfId="0" applyNumberFormat="1" applyFont="1" applyFill="1" applyBorder="1" applyAlignment="1">
      <alignment horizontal="center" vertical="center"/>
    </xf>
    <xf numFmtId="0" fontId="50" fillId="45" borderId="80" xfId="0" applyFont="1" applyFill="1" applyBorder="1" applyAlignment="1">
      <alignment horizontal="center" vertical="center"/>
    </xf>
    <xf numFmtId="1" fontId="33" fillId="31" borderId="42" xfId="5" applyNumberFormat="1" applyFont="1" applyFill="1" applyBorder="1" applyAlignment="1">
      <alignment horizontal="center" vertical="center" wrapText="1"/>
    </xf>
    <xf numFmtId="1" fontId="30" fillId="32" borderId="44" xfId="5" applyNumberFormat="1" applyFont="1" applyFill="1" applyBorder="1" applyAlignment="1">
      <alignment horizontal="center" vertical="center" wrapText="1"/>
    </xf>
    <xf numFmtId="1" fontId="30" fillId="33" borderId="44" xfId="5" applyNumberFormat="1" applyFont="1" applyFill="1" applyBorder="1" applyAlignment="1">
      <alignment horizontal="center" vertical="center" wrapText="1"/>
    </xf>
    <xf numFmtId="9" fontId="50" fillId="0" borderId="78" xfId="0" applyNumberFormat="1" applyFont="1" applyFill="1" applyBorder="1" applyAlignment="1">
      <alignment horizontal="center" vertical="center"/>
    </xf>
    <xf numFmtId="9" fontId="50" fillId="0" borderId="78" xfId="0" applyNumberFormat="1" applyFont="1" applyFill="1" applyBorder="1" applyAlignment="1">
      <alignment horizontal="center" vertical="center" wrapText="1"/>
    </xf>
    <xf numFmtId="1" fontId="33" fillId="32" borderId="44" xfId="5" applyNumberFormat="1" applyFont="1" applyFill="1" applyBorder="1" applyAlignment="1">
      <alignment horizontal="center" vertical="center" wrapText="1"/>
    </xf>
    <xf numFmtId="9" fontId="52" fillId="0" borderId="78" xfId="0" applyNumberFormat="1" applyFont="1" applyFill="1" applyBorder="1" applyAlignment="1">
      <alignment horizontal="center" vertical="center"/>
    </xf>
    <xf numFmtId="9" fontId="50" fillId="35" borderId="78" xfId="0" applyNumberFormat="1" applyFont="1" applyFill="1" applyBorder="1" applyAlignment="1">
      <alignment horizontal="center" vertical="center"/>
    </xf>
    <xf numFmtId="1" fontId="30" fillId="31" borderId="50" xfId="5" applyNumberFormat="1" applyFont="1" applyFill="1" applyBorder="1" applyAlignment="1">
      <alignment horizontal="center" vertical="center" wrapText="1"/>
    </xf>
    <xf numFmtId="9" fontId="50" fillId="37" borderId="78" xfId="0" applyNumberFormat="1" applyFont="1" applyFill="1" applyBorder="1" applyAlignment="1">
      <alignment horizontal="center" vertical="center"/>
    </xf>
    <xf numFmtId="9" fontId="50" fillId="38" borderId="78" xfId="0" applyNumberFormat="1" applyFont="1" applyFill="1" applyBorder="1" applyAlignment="1">
      <alignment horizontal="center" vertical="center"/>
    </xf>
    <xf numFmtId="9" fontId="50" fillId="36" borderId="78" xfId="0" applyNumberFormat="1" applyFont="1" applyFill="1" applyBorder="1" applyAlignment="1">
      <alignment horizontal="center" vertical="center"/>
    </xf>
    <xf numFmtId="9" fontId="50" fillId="39" borderId="78" xfId="0" applyNumberFormat="1" applyFont="1" applyFill="1" applyBorder="1" applyAlignment="1">
      <alignment horizontal="center" vertical="center"/>
    </xf>
    <xf numFmtId="9" fontId="50" fillId="40" borderId="78" xfId="0" applyNumberFormat="1" applyFont="1" applyFill="1" applyBorder="1" applyAlignment="1">
      <alignment horizontal="center" vertical="center"/>
    </xf>
    <xf numFmtId="9" fontId="50" fillId="42" borderId="78" xfId="0" applyNumberFormat="1" applyFont="1" applyFill="1" applyBorder="1" applyAlignment="1">
      <alignment horizontal="center" vertical="center"/>
    </xf>
    <xf numFmtId="9" fontId="50" fillId="43" borderId="78" xfId="0" applyNumberFormat="1" applyFont="1" applyFill="1" applyBorder="1" applyAlignment="1">
      <alignment horizontal="center" vertical="center"/>
    </xf>
    <xf numFmtId="9" fontId="50" fillId="44" borderId="78" xfId="0" applyNumberFormat="1" applyFont="1" applyFill="1" applyBorder="1" applyAlignment="1">
      <alignment horizontal="center" vertical="center"/>
    </xf>
    <xf numFmtId="9" fontId="61" fillId="44" borderId="78" xfId="0" applyNumberFormat="1" applyFont="1" applyFill="1" applyBorder="1" applyAlignment="1">
      <alignment horizontal="center" vertical="center"/>
    </xf>
    <xf numFmtId="9" fontId="52" fillId="44" borderId="78" xfId="0" applyNumberFormat="1" applyFont="1" applyFill="1" applyBorder="1" applyAlignment="1">
      <alignment horizontal="center" vertical="center"/>
    </xf>
    <xf numFmtId="9" fontId="50" fillId="45" borderId="78" xfId="0" applyNumberFormat="1" applyFont="1" applyFill="1" applyBorder="1" applyAlignment="1">
      <alignment horizontal="center" vertical="center"/>
    </xf>
    <xf numFmtId="9" fontId="50" fillId="45" borderId="79" xfId="0" applyNumberFormat="1" applyFont="1" applyFill="1" applyBorder="1" applyAlignment="1">
      <alignment horizontal="center" vertical="center"/>
    </xf>
    <xf numFmtId="0" fontId="34" fillId="13" borderId="12" xfId="5" applyFont="1" applyFill="1" applyBorder="1" applyAlignment="1">
      <alignment horizontal="center" vertical="center" wrapText="1"/>
    </xf>
    <xf numFmtId="3" fontId="30" fillId="0" borderId="43" xfId="5" applyNumberFormat="1" applyFont="1" applyFill="1" applyBorder="1" applyAlignment="1">
      <alignment horizontal="center" vertical="center" wrapText="1"/>
    </xf>
    <xf numFmtId="3" fontId="33" fillId="31" borderId="41" xfId="5" applyNumberFormat="1" applyFont="1" applyFill="1" applyBorder="1" applyAlignment="1">
      <alignment horizontal="center" vertical="center" wrapText="1"/>
    </xf>
    <xf numFmtId="3" fontId="30" fillId="32" borderId="43" xfId="5" applyNumberFormat="1" applyFont="1" applyFill="1" applyBorder="1" applyAlignment="1">
      <alignment horizontal="center" vertical="center" wrapText="1"/>
    </xf>
    <xf numFmtId="3" fontId="30" fillId="33" borderId="43" xfId="5" applyNumberFormat="1" applyFont="1" applyFill="1" applyBorder="1" applyAlignment="1">
      <alignment horizontal="center" vertical="center" wrapText="1"/>
    </xf>
    <xf numFmtId="3" fontId="33" fillId="32" borderId="43" xfId="5" applyNumberFormat="1" applyFont="1" applyFill="1" applyBorder="1" applyAlignment="1">
      <alignment horizontal="center" vertical="center" wrapText="1"/>
    </xf>
    <xf numFmtId="3" fontId="30" fillId="31" borderId="43" xfId="5" applyNumberFormat="1" applyFont="1" applyFill="1" applyBorder="1" applyAlignment="1">
      <alignment horizontal="center" vertical="center" wrapText="1"/>
    </xf>
    <xf numFmtId="3" fontId="30" fillId="32" borderId="46" xfId="5" applyNumberFormat="1" applyFont="1" applyFill="1" applyBorder="1" applyAlignment="1">
      <alignment horizontal="center" vertical="center" wrapText="1"/>
    </xf>
    <xf numFmtId="3" fontId="30" fillId="33" borderId="46" xfId="5" applyNumberFormat="1" applyFont="1" applyFill="1" applyBorder="1" applyAlignment="1">
      <alignment horizontal="center" vertical="center" wrapText="1"/>
    </xf>
    <xf numFmtId="3" fontId="30" fillId="0" borderId="46" xfId="5" applyNumberFormat="1" applyFont="1" applyFill="1" applyBorder="1" applyAlignment="1">
      <alignment horizontal="center" vertical="center" wrapText="1"/>
    </xf>
    <xf numFmtId="3" fontId="30" fillId="0" borderId="41" xfId="5" applyNumberFormat="1" applyFont="1" applyFill="1" applyBorder="1" applyAlignment="1">
      <alignment horizontal="center" vertical="center" wrapText="1"/>
    </xf>
    <xf numFmtId="0" fontId="30" fillId="31" borderId="46" xfId="5" applyFont="1" applyFill="1" applyBorder="1" applyAlignment="1">
      <alignment horizontal="center" vertical="center" wrapText="1"/>
    </xf>
    <xf numFmtId="0" fontId="30" fillId="32" borderId="46" xfId="5" applyFont="1" applyFill="1" applyBorder="1" applyAlignment="1">
      <alignment horizontal="center" vertical="center" wrapText="1"/>
    </xf>
    <xf numFmtId="0" fontId="30" fillId="33" borderId="46" xfId="5" applyFont="1" applyFill="1" applyBorder="1" applyAlignment="1">
      <alignment horizontal="center" vertical="center" wrapText="1"/>
    </xf>
    <xf numFmtId="0" fontId="30" fillId="0" borderId="46" xfId="5" applyFont="1" applyFill="1" applyBorder="1" applyAlignment="1">
      <alignment horizontal="center" vertical="center" wrapText="1"/>
    </xf>
    <xf numFmtId="3" fontId="30" fillId="0" borderId="44" xfId="5" applyNumberFormat="1" applyFont="1" applyFill="1" applyBorder="1" applyAlignment="1">
      <alignment horizontal="center" vertical="center" wrapText="1"/>
    </xf>
    <xf numFmtId="3" fontId="30" fillId="33" borderId="41" xfId="5" applyNumberFormat="1" applyFont="1" applyFill="1" applyBorder="1" applyAlignment="1">
      <alignment vertical="center" wrapText="1"/>
    </xf>
    <xf numFmtId="0" fontId="33" fillId="33" borderId="43" xfId="5" applyFont="1" applyFill="1" applyBorder="1" applyAlignment="1">
      <alignment horizontal="center" vertical="center" wrapText="1"/>
    </xf>
    <xf numFmtId="0" fontId="30" fillId="33" borderId="44" xfId="5" applyFont="1" applyFill="1" applyBorder="1" applyAlignment="1">
      <alignment horizontal="center" vertical="center" wrapText="1"/>
    </xf>
    <xf numFmtId="3" fontId="30" fillId="33" borderId="41" xfId="5" applyNumberFormat="1" applyFont="1" applyFill="1" applyBorder="1" applyAlignment="1">
      <alignment horizontal="center" vertical="center" wrapText="1"/>
    </xf>
    <xf numFmtId="9" fontId="30" fillId="0" borderId="41" xfId="3" applyFont="1" applyFill="1" applyBorder="1" applyAlignment="1">
      <alignment horizontal="center" vertical="center" wrapText="1"/>
    </xf>
    <xf numFmtId="0" fontId="30" fillId="31" borderId="9" xfId="5" applyFont="1" applyFill="1" applyBorder="1" applyAlignment="1">
      <alignment horizontal="center" vertical="center" wrapText="1"/>
    </xf>
    <xf numFmtId="9" fontId="30" fillId="0" borderId="44" xfId="3" applyNumberFormat="1" applyFont="1" applyFill="1" applyBorder="1" applyAlignment="1">
      <alignment horizontal="center" vertical="center" wrapText="1"/>
    </xf>
    <xf numFmtId="0" fontId="30" fillId="32" borderId="44" xfId="3" applyNumberFormat="1" applyFont="1" applyFill="1" applyBorder="1" applyAlignment="1">
      <alignment horizontal="center" vertical="center" wrapText="1"/>
    </xf>
    <xf numFmtId="170" fontId="59" fillId="0" borderId="76" xfId="0" applyNumberFormat="1" applyFont="1" applyFill="1" applyBorder="1" applyAlignment="1">
      <alignment horizontal="right" vertical="center"/>
    </xf>
    <xf numFmtId="170" fontId="32" fillId="0" borderId="76" xfId="0" applyNumberFormat="1" applyFont="1" applyFill="1" applyBorder="1" applyAlignment="1">
      <alignment horizontal="right" vertical="center"/>
    </xf>
    <xf numFmtId="170" fontId="62" fillId="0" borderId="76" xfId="0" applyNumberFormat="1" applyFont="1" applyFill="1" applyBorder="1" applyAlignment="1">
      <alignment vertical="center"/>
    </xf>
    <xf numFmtId="170" fontId="63" fillId="0" borderId="76" xfId="0" applyNumberFormat="1" applyFont="1" applyFill="1" applyBorder="1" applyAlignment="1">
      <alignment vertical="center"/>
    </xf>
    <xf numFmtId="171" fontId="34" fillId="13" borderId="7" xfId="5" applyNumberFormat="1" applyFont="1" applyFill="1" applyBorder="1" applyAlignment="1">
      <alignment horizontal="center" vertical="center" wrapText="1"/>
    </xf>
    <xf numFmtId="170" fontId="63" fillId="0" borderId="76" xfId="0" applyNumberFormat="1" applyFont="1" applyFill="1" applyBorder="1" applyAlignment="1">
      <alignment horizontal="right" vertical="center"/>
    </xf>
    <xf numFmtId="9" fontId="30" fillId="32" borderId="44" xfId="3" applyNumberFormat="1" applyFont="1" applyFill="1" applyBorder="1" applyAlignment="1">
      <alignment horizontal="center" vertical="center" wrapText="1"/>
    </xf>
    <xf numFmtId="10" fontId="34" fillId="13" borderId="12" xfId="3" applyNumberFormat="1" applyFont="1" applyFill="1" applyBorder="1" applyAlignment="1">
      <alignment horizontal="center" vertical="center" wrapText="1"/>
    </xf>
    <xf numFmtId="3" fontId="33" fillId="31" borderId="42" xfId="5" applyNumberFormat="1" applyFont="1" applyFill="1" applyBorder="1" applyAlignment="1">
      <alignment horizontal="center" vertical="center" wrapText="1"/>
    </xf>
    <xf numFmtId="3" fontId="30" fillId="32" borderId="44" xfId="5" applyNumberFormat="1" applyFont="1" applyFill="1" applyBorder="1" applyAlignment="1">
      <alignment horizontal="center" vertical="center" wrapText="1"/>
    </xf>
    <xf numFmtId="3" fontId="30" fillId="33" borderId="44" xfId="5" applyNumberFormat="1" applyFont="1" applyFill="1" applyBorder="1" applyAlignment="1">
      <alignment horizontal="center" vertical="center" wrapText="1"/>
    </xf>
    <xf numFmtId="3" fontId="33" fillId="32" borderId="44" xfId="5" applyNumberFormat="1" applyFont="1" applyFill="1" applyBorder="1" applyAlignment="1">
      <alignment horizontal="center" vertical="center" wrapText="1"/>
    </xf>
    <xf numFmtId="3" fontId="30" fillId="31" borderId="44" xfId="5" applyNumberFormat="1" applyFont="1" applyFill="1" applyBorder="1" applyAlignment="1">
      <alignment horizontal="center" vertical="center" wrapText="1"/>
    </xf>
    <xf numFmtId="3" fontId="30" fillId="33" borderId="50" xfId="5" applyNumberFormat="1" applyFont="1" applyFill="1" applyBorder="1" applyAlignment="1">
      <alignment horizontal="center" vertical="center" wrapText="1"/>
    </xf>
    <xf numFmtId="9" fontId="30" fillId="33" borderId="46" xfId="3" applyNumberFormat="1" applyFont="1" applyFill="1" applyBorder="1" applyAlignment="1">
      <alignment horizontal="center" vertical="center" wrapText="1"/>
    </xf>
    <xf numFmtId="9" fontId="50" fillId="0" borderId="82" xfId="0" applyNumberFormat="1" applyFont="1" applyFill="1" applyBorder="1" applyAlignment="1">
      <alignment horizontal="center" vertical="center"/>
    </xf>
    <xf numFmtId="9" fontId="50" fillId="0" borderId="5" xfId="0" applyNumberFormat="1" applyFont="1" applyFill="1" applyBorder="1" applyAlignment="1">
      <alignment horizontal="center" vertical="center"/>
    </xf>
    <xf numFmtId="9" fontId="50" fillId="0" borderId="44" xfId="0" applyNumberFormat="1" applyFont="1" applyFill="1" applyBorder="1" applyAlignment="1">
      <alignment horizontal="center" vertical="center"/>
    </xf>
    <xf numFmtId="9" fontId="61" fillId="0" borderId="78" xfId="0" applyNumberFormat="1" applyFont="1" applyFill="1" applyBorder="1" applyAlignment="1">
      <alignment horizontal="center" vertical="center"/>
    </xf>
    <xf numFmtId="9" fontId="50" fillId="0" borderId="79" xfId="0" applyNumberFormat="1" applyFont="1" applyFill="1" applyBorder="1" applyAlignment="1">
      <alignment horizontal="center" vertical="center"/>
    </xf>
    <xf numFmtId="0" fontId="33" fillId="31" borderId="25" xfId="3" applyNumberFormat="1" applyFont="1" applyFill="1" applyBorder="1" applyAlignment="1">
      <alignment horizontal="center" vertical="center" wrapText="1"/>
    </xf>
    <xf numFmtId="0" fontId="33" fillId="12" borderId="15" xfId="5" applyFont="1" applyFill="1" applyBorder="1" applyAlignment="1">
      <alignment horizontal="right" vertical="center" wrapText="1"/>
    </xf>
    <xf numFmtId="10" fontId="33" fillId="13" borderId="12" xfId="3" applyNumberFormat="1" applyFont="1" applyFill="1" applyBorder="1" applyAlignment="1">
      <alignment horizontal="right" vertical="center" wrapText="1"/>
    </xf>
    <xf numFmtId="0" fontId="30" fillId="0" borderId="0" xfId="5" applyFont="1" applyFill="1" applyAlignment="1">
      <alignment horizontal="right" vertical="center" wrapText="1"/>
    </xf>
    <xf numFmtId="166" fontId="33" fillId="0" borderId="19" xfId="4" applyNumberFormat="1" applyFont="1" applyFill="1" applyBorder="1" applyAlignment="1">
      <alignment vertical="center" wrapText="1"/>
    </xf>
    <xf numFmtId="166" fontId="33" fillId="0" borderId="22" xfId="4" applyNumberFormat="1" applyFont="1" applyFill="1" applyBorder="1" applyAlignment="1">
      <alignment vertical="center" wrapText="1"/>
    </xf>
    <xf numFmtId="166" fontId="33" fillId="0" borderId="73" xfId="4" applyNumberFormat="1" applyFont="1" applyFill="1" applyBorder="1" applyAlignment="1">
      <alignment vertical="center" wrapText="1"/>
    </xf>
    <xf numFmtId="166" fontId="33" fillId="0" borderId="74" xfId="4" applyNumberFormat="1" applyFont="1" applyFill="1" applyBorder="1" applyAlignment="1">
      <alignment vertical="center" wrapText="1"/>
    </xf>
    <xf numFmtId="166" fontId="33" fillId="0" borderId="75" xfId="4" applyNumberFormat="1" applyFont="1" applyFill="1" applyBorder="1" applyAlignment="1">
      <alignment vertical="center" wrapText="1"/>
    </xf>
    <xf numFmtId="10" fontId="33" fillId="31" borderId="42" xfId="3" applyNumberFormat="1" applyFont="1" applyFill="1" applyBorder="1" applyAlignment="1">
      <alignment horizontal="right" vertical="center" wrapText="1"/>
    </xf>
    <xf numFmtId="10" fontId="30" fillId="32" borderId="44" xfId="3" applyNumberFormat="1" applyFont="1" applyFill="1" applyBorder="1" applyAlignment="1">
      <alignment horizontal="right" vertical="center" wrapText="1"/>
    </xf>
    <xf numFmtId="10" fontId="30" fillId="33" borderId="44" xfId="3" applyNumberFormat="1" applyFont="1" applyFill="1" applyBorder="1" applyAlignment="1">
      <alignment horizontal="right" vertical="center" wrapText="1"/>
    </xf>
    <xf numFmtId="10" fontId="30" fillId="0" borderId="44" xfId="3" applyNumberFormat="1" applyFont="1" applyFill="1" applyBorder="1" applyAlignment="1">
      <alignment horizontal="right" vertical="center" wrapText="1"/>
    </xf>
    <xf numFmtId="10" fontId="30" fillId="31" borderId="44" xfId="3" applyNumberFormat="1" applyFont="1" applyFill="1" applyBorder="1" applyAlignment="1">
      <alignment horizontal="right" vertical="center" wrapText="1"/>
    </xf>
    <xf numFmtId="10" fontId="30" fillId="0" borderId="49" xfId="3" applyNumberFormat="1" applyFont="1" applyFill="1" applyBorder="1" applyAlignment="1">
      <alignment horizontal="right" vertical="center" wrapText="1"/>
    </xf>
    <xf numFmtId="3" fontId="30" fillId="31" borderId="5" xfId="5" applyNumberFormat="1" applyFont="1" applyFill="1" applyBorder="1" applyAlignment="1">
      <alignment vertical="center" wrapText="1"/>
    </xf>
    <xf numFmtId="166" fontId="33" fillId="31" borderId="5" xfId="4" applyNumberFormat="1" applyFont="1" applyFill="1" applyBorder="1" applyAlignment="1">
      <alignment vertical="center" wrapText="1"/>
    </xf>
    <xf numFmtId="10" fontId="30" fillId="31" borderId="50" xfId="3" applyNumberFormat="1" applyFont="1" applyFill="1" applyBorder="1" applyAlignment="1">
      <alignment horizontal="right" vertical="center" wrapText="1"/>
    </xf>
    <xf numFmtId="170" fontId="32" fillId="0" borderId="83" xfId="0" applyNumberFormat="1" applyFont="1" applyFill="1" applyBorder="1" applyAlignment="1">
      <alignment horizontal="right" vertical="center"/>
    </xf>
    <xf numFmtId="9" fontId="33" fillId="32" borderId="44" xfId="3" applyFont="1" applyFill="1" applyBorder="1" applyAlignment="1">
      <alignment horizontal="center" vertical="center" wrapText="1"/>
    </xf>
    <xf numFmtId="9" fontId="33" fillId="33" borderId="44" xfId="3" applyFont="1" applyFill="1" applyBorder="1" applyAlignment="1">
      <alignment horizontal="center" vertical="center" wrapText="1"/>
    </xf>
    <xf numFmtId="9" fontId="33" fillId="0" borderId="44" xfId="3" applyFont="1" applyFill="1" applyBorder="1" applyAlignment="1">
      <alignment horizontal="center" vertical="center" wrapText="1"/>
    </xf>
    <xf numFmtId="3" fontId="33" fillId="33" borderId="44" xfId="5" applyNumberFormat="1" applyFont="1" applyFill="1" applyBorder="1" applyAlignment="1">
      <alignment horizontal="center" vertical="center" wrapText="1"/>
    </xf>
    <xf numFmtId="3" fontId="33" fillId="0" borderId="44" xfId="5" applyNumberFormat="1" applyFont="1" applyFill="1" applyBorder="1" applyAlignment="1">
      <alignment horizontal="center" vertical="center" wrapText="1"/>
    </xf>
    <xf numFmtId="3" fontId="33" fillId="31" borderId="44" xfId="5" applyNumberFormat="1" applyFont="1" applyFill="1" applyBorder="1" applyAlignment="1">
      <alignment horizontal="center" vertical="center" wrapText="1"/>
    </xf>
    <xf numFmtId="3" fontId="33" fillId="0" borderId="47" xfId="5" applyNumberFormat="1" applyFont="1" applyFill="1" applyBorder="1" applyAlignment="1">
      <alignment horizontal="center" vertical="center" wrapText="1"/>
    </xf>
    <xf numFmtId="3" fontId="33" fillId="0" borderId="49" xfId="5" applyNumberFormat="1" applyFont="1" applyFill="1" applyBorder="1" applyAlignment="1">
      <alignment horizontal="center" vertical="center" wrapText="1"/>
    </xf>
    <xf numFmtId="3" fontId="33" fillId="0" borderId="50" xfId="5" applyNumberFormat="1" applyFont="1" applyFill="1" applyBorder="1" applyAlignment="1">
      <alignment horizontal="center" vertical="center" wrapText="1"/>
    </xf>
    <xf numFmtId="3" fontId="33" fillId="0" borderId="5" xfId="5" applyNumberFormat="1" applyFont="1" applyFill="1" applyBorder="1" applyAlignment="1">
      <alignment horizontal="center" vertical="center" wrapText="1"/>
    </xf>
    <xf numFmtId="3" fontId="33" fillId="33" borderId="47" xfId="5" applyNumberFormat="1" applyFont="1" applyFill="1" applyBorder="1" applyAlignment="1">
      <alignment horizontal="center" vertical="center" wrapText="1"/>
    </xf>
    <xf numFmtId="3" fontId="33" fillId="32" borderId="47" xfId="5" applyNumberFormat="1" applyFont="1" applyFill="1" applyBorder="1" applyAlignment="1">
      <alignment horizontal="center" vertical="center" wrapText="1"/>
    </xf>
    <xf numFmtId="3" fontId="33" fillId="31" borderId="5" xfId="5" applyNumberFormat="1" applyFont="1" applyFill="1" applyBorder="1" applyAlignment="1">
      <alignment horizontal="center" vertical="center" wrapText="1"/>
    </xf>
    <xf numFmtId="3" fontId="33" fillId="31" borderId="9" xfId="5" applyNumberFormat="1" applyFont="1" applyFill="1" applyBorder="1" applyAlignment="1">
      <alignment vertical="center" wrapText="1"/>
    </xf>
    <xf numFmtId="3" fontId="33" fillId="31" borderId="47" xfId="5" applyNumberFormat="1" applyFont="1" applyFill="1" applyBorder="1" applyAlignment="1">
      <alignment horizontal="center" vertical="center" wrapText="1"/>
    </xf>
    <xf numFmtId="3" fontId="33" fillId="31" borderId="46" xfId="5" applyNumberFormat="1" applyFont="1" applyFill="1" applyBorder="1" applyAlignment="1">
      <alignment vertical="center" wrapText="1"/>
    </xf>
    <xf numFmtId="3" fontId="33" fillId="33" borderId="12" xfId="5" applyNumberFormat="1" applyFont="1" applyFill="1" applyBorder="1" applyAlignment="1">
      <alignment vertical="center" wrapText="1"/>
    </xf>
    <xf numFmtId="3" fontId="33" fillId="0" borderId="84" xfId="5" applyNumberFormat="1" applyFont="1" applyFill="1" applyBorder="1" applyAlignment="1">
      <alignment vertical="center" wrapText="1"/>
    </xf>
    <xf numFmtId="3" fontId="33" fillId="0" borderId="37" xfId="5" applyNumberFormat="1" applyFont="1" applyFill="1" applyBorder="1" applyAlignment="1">
      <alignment vertical="center" wrapText="1"/>
    </xf>
    <xf numFmtId="0" fontId="30" fillId="0" borderId="47" xfId="5" applyFont="1" applyFill="1" applyBorder="1" applyAlignment="1">
      <alignment vertical="center" wrapText="1"/>
    </xf>
    <xf numFmtId="0" fontId="30" fillId="33" borderId="15" xfId="5" applyFont="1" applyFill="1" applyBorder="1" applyAlignment="1">
      <alignment vertical="center" wrapText="1"/>
    </xf>
    <xf numFmtId="0" fontId="30" fillId="33" borderId="7" xfId="5" applyFont="1" applyFill="1" applyBorder="1" applyAlignment="1">
      <alignment vertical="center" wrapText="1"/>
    </xf>
    <xf numFmtId="0" fontId="30" fillId="33" borderId="12" xfId="5" applyFont="1" applyFill="1" applyBorder="1" applyAlignment="1">
      <alignment vertical="center" wrapText="1"/>
    </xf>
    <xf numFmtId="0" fontId="33" fillId="17" borderId="8" xfId="5" applyFont="1" applyFill="1" applyBorder="1" applyAlignment="1">
      <alignment horizontal="center" vertical="center" wrapText="1"/>
    </xf>
    <xf numFmtId="0" fontId="33" fillId="17" borderId="12" xfId="5" applyFont="1" applyFill="1" applyBorder="1" applyAlignment="1">
      <alignment horizontal="center" vertical="center" wrapText="1"/>
    </xf>
    <xf numFmtId="0" fontId="59" fillId="0" borderId="76" xfId="0" applyFont="1" applyFill="1" applyBorder="1" applyAlignment="1">
      <alignment horizontal="center" vertical="center" wrapText="1"/>
    </xf>
    <xf numFmtId="3" fontId="30" fillId="0" borderId="16" xfId="5" applyNumberFormat="1" applyFont="1" applyFill="1" applyBorder="1" applyAlignment="1">
      <alignment vertical="center" wrapText="1"/>
    </xf>
    <xf numFmtId="3" fontId="30" fillId="0" borderId="18" xfId="5" applyNumberFormat="1" applyFont="1" applyFill="1" applyBorder="1" applyAlignment="1">
      <alignment vertical="center" wrapText="1"/>
    </xf>
    <xf numFmtId="0" fontId="59" fillId="0" borderId="76" xfId="0" applyFont="1" applyFill="1" applyBorder="1" applyAlignment="1">
      <alignment vertical="center" wrapText="1"/>
    </xf>
    <xf numFmtId="0" fontId="33" fillId="46" borderId="43" xfId="0" applyFont="1" applyFill="1" applyBorder="1" applyAlignment="1">
      <alignment vertical="center" wrapText="1"/>
    </xf>
    <xf numFmtId="0" fontId="47" fillId="0" borderId="61" xfId="0" applyFont="1" applyFill="1" applyBorder="1" applyAlignment="1">
      <alignment horizontal="left" vertical="center"/>
    </xf>
    <xf numFmtId="43" fontId="48" fillId="0" borderId="63" xfId="4" applyFont="1" applyFill="1" applyBorder="1" applyAlignment="1">
      <alignment horizontal="center" vertical="center"/>
    </xf>
    <xf numFmtId="0" fontId="30" fillId="0" borderId="63" xfId="0" quotePrefix="1" applyFont="1" applyFill="1" applyBorder="1" applyAlignment="1">
      <alignment horizontal="center"/>
    </xf>
    <xf numFmtId="0" fontId="30" fillId="0" borderId="63" xfId="0" quotePrefix="1" applyFont="1" applyFill="1" applyBorder="1" applyAlignment="1">
      <alignment horizontal="left"/>
    </xf>
    <xf numFmtId="43" fontId="30" fillId="0" borderId="63" xfId="4" quotePrefix="1" applyFont="1" applyFill="1" applyBorder="1" applyAlignment="1">
      <alignment horizontal="left"/>
    </xf>
    <xf numFmtId="0" fontId="30" fillId="46" borderId="43" xfId="0" applyFont="1" applyFill="1" applyBorder="1" applyAlignment="1">
      <alignment vertical="center"/>
    </xf>
    <xf numFmtId="0" fontId="30" fillId="46" borderId="43" xfId="0" applyFont="1" applyFill="1" applyBorder="1" applyAlignment="1">
      <alignment vertical="center" wrapText="1"/>
    </xf>
    <xf numFmtId="0" fontId="61" fillId="30" borderId="43" xfId="0" applyFont="1" applyFill="1" applyBorder="1" applyAlignment="1">
      <alignment vertical="center" wrapText="1"/>
    </xf>
    <xf numFmtId="0" fontId="61" fillId="24" borderId="63" xfId="0" quotePrefix="1" applyFont="1" applyFill="1" applyBorder="1" applyAlignment="1">
      <alignment horizontal="left"/>
    </xf>
    <xf numFmtId="0" fontId="61" fillId="0" borderId="63" xfId="0" quotePrefix="1" applyFont="1" applyBorder="1" applyAlignment="1">
      <alignment horizontal="left"/>
    </xf>
    <xf numFmtId="164" fontId="50" fillId="24" borderId="63" xfId="4" applyNumberFormat="1" applyFont="1" applyFill="1" applyBorder="1" applyAlignment="1">
      <alignment horizontal="center"/>
    </xf>
    <xf numFmtId="164" fontId="50" fillId="0" borderId="63" xfId="4" applyNumberFormat="1" applyFont="1" applyBorder="1" applyAlignment="1">
      <alignment horizontal="center"/>
    </xf>
    <xf numFmtId="49" fontId="44" fillId="21" borderId="62" xfId="0" applyNumberFormat="1" applyFont="1" applyFill="1" applyBorder="1" applyAlignment="1">
      <alignment horizontal="center" vertical="center" wrapText="1"/>
    </xf>
    <xf numFmtId="0" fontId="31" fillId="12" borderId="14" xfId="0" applyFont="1" applyFill="1" applyBorder="1" applyAlignment="1">
      <alignment horizontal="center" vertical="center" wrapText="1"/>
    </xf>
    <xf numFmtId="0" fontId="31" fillId="12" borderId="15"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3" fillId="0" borderId="0" xfId="5" applyFont="1" applyFill="1" applyBorder="1" applyAlignment="1">
      <alignment horizontal="left" vertical="center" wrapText="1"/>
    </xf>
    <xf numFmtId="0" fontId="30" fillId="0" borderId="0" xfId="5" applyFont="1" applyFill="1" applyBorder="1" applyAlignment="1">
      <alignment horizontal="justify" vertical="center" wrapText="1"/>
    </xf>
    <xf numFmtId="0" fontId="30" fillId="0" borderId="0" xfId="5" applyFont="1" applyFill="1" applyBorder="1" applyAlignment="1">
      <alignment horizontal="left" vertical="center" wrapText="1"/>
    </xf>
    <xf numFmtId="0" fontId="56" fillId="15" borderId="1" xfId="5" applyFont="1" applyFill="1" applyBorder="1" applyAlignment="1">
      <alignment horizontal="center" vertical="center" wrapText="1"/>
    </xf>
    <xf numFmtId="0" fontId="56" fillId="15" borderId="13" xfId="5" applyFont="1" applyFill="1" applyBorder="1" applyAlignment="1">
      <alignment horizontal="center" vertical="center" wrapText="1"/>
    </xf>
    <xf numFmtId="0" fontId="33" fillId="17" borderId="1" xfId="5" applyFont="1" applyFill="1" applyBorder="1" applyAlignment="1">
      <alignment horizontal="center" vertical="center" wrapText="1"/>
    </xf>
    <xf numFmtId="0" fontId="33" fillId="17" borderId="13" xfId="5" applyFont="1" applyFill="1" applyBorder="1" applyAlignment="1">
      <alignment horizontal="center" vertical="center" wrapText="1"/>
    </xf>
    <xf numFmtId="0" fontId="33" fillId="16" borderId="1" xfId="5" applyFont="1" applyFill="1" applyBorder="1" applyAlignment="1">
      <alignment horizontal="center" vertical="center" wrapText="1"/>
    </xf>
    <xf numFmtId="0" fontId="33" fillId="16" borderId="5" xfId="5" applyFont="1" applyFill="1" applyBorder="1" applyAlignment="1">
      <alignment horizontal="center" vertical="center" wrapText="1"/>
    </xf>
    <xf numFmtId="0" fontId="33" fillId="13" borderId="1" xfId="5" applyFont="1" applyFill="1" applyBorder="1" applyAlignment="1">
      <alignment horizontal="center" vertical="center" wrapText="1"/>
    </xf>
    <xf numFmtId="0" fontId="33" fillId="13" borderId="9" xfId="5" applyFont="1" applyFill="1" applyBorder="1" applyAlignment="1">
      <alignment horizontal="center" vertical="center" wrapText="1"/>
    </xf>
    <xf numFmtId="0" fontId="33" fillId="13" borderId="10" xfId="5" applyFont="1" applyFill="1" applyBorder="1" applyAlignment="1">
      <alignment horizontal="center" vertical="center" wrapText="1"/>
    </xf>
    <xf numFmtId="0" fontId="33" fillId="17" borderId="14" xfId="5" applyFont="1" applyFill="1" applyBorder="1" applyAlignment="1">
      <alignment horizontal="center" vertical="center" wrapText="1"/>
    </xf>
    <xf numFmtId="0" fontId="33" fillId="17" borderId="7"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33" fillId="18" borderId="13" xfId="5" applyFont="1" applyFill="1" applyBorder="1" applyAlignment="1">
      <alignment horizontal="center" vertical="center" wrapText="1"/>
    </xf>
    <xf numFmtId="0" fontId="33" fillId="0" borderId="0" xfId="5" applyFont="1" applyFill="1" applyBorder="1" applyAlignment="1">
      <alignment horizontal="center" vertical="center" wrapText="1"/>
    </xf>
    <xf numFmtId="0" fontId="33" fillId="13" borderId="14" xfId="5" applyFont="1" applyFill="1" applyBorder="1" applyAlignment="1">
      <alignment horizontal="center" vertical="center" wrapText="1"/>
    </xf>
    <xf numFmtId="0" fontId="33" fillId="13" borderId="15" xfId="5" applyFont="1" applyFill="1" applyBorder="1" applyAlignment="1">
      <alignment horizontal="center" vertical="center" wrapText="1"/>
    </xf>
    <xf numFmtId="0" fontId="33" fillId="13" borderId="3" xfId="5" applyFont="1" applyFill="1" applyBorder="1" applyAlignment="1">
      <alignment horizontal="center" vertical="center" wrapText="1"/>
    </xf>
    <xf numFmtId="0" fontId="33" fillId="14" borderId="15" xfId="5" applyFont="1" applyFill="1" applyBorder="1" applyAlignment="1">
      <alignment horizontal="center" vertical="center" wrapText="1"/>
    </xf>
    <xf numFmtId="0" fontId="34" fillId="13" borderId="14"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0" fillId="0" borderId="3" xfId="5" applyFont="1" applyFill="1" applyBorder="1" applyAlignment="1">
      <alignment horizontal="left" vertical="center" wrapText="1"/>
    </xf>
    <xf numFmtId="0" fontId="33" fillId="15" borderId="15" xfId="5" applyFont="1" applyFill="1" applyBorder="1" applyAlignment="1">
      <alignment horizontal="center" vertical="center" wrapText="1"/>
    </xf>
    <xf numFmtId="0" fontId="33" fillId="15" borderId="7" xfId="5" applyFont="1" applyFill="1" applyBorder="1" applyAlignment="1">
      <alignment horizontal="center" vertical="center" wrapText="1"/>
    </xf>
    <xf numFmtId="0" fontId="33" fillId="15" borderId="14" xfId="5" applyFont="1" applyFill="1" applyBorder="1" applyAlignment="1">
      <alignment horizontal="center" vertical="center" wrapText="1"/>
    </xf>
    <xf numFmtId="0" fontId="33" fillId="15" borderId="1" xfId="5" applyFont="1" applyFill="1" applyBorder="1" applyAlignment="1">
      <alignment horizontal="center" vertical="center" wrapText="1"/>
    </xf>
    <xf numFmtId="0" fontId="33" fillId="15" borderId="13" xfId="5" applyFont="1" applyFill="1" applyBorder="1" applyAlignment="1">
      <alignment horizontal="center" vertical="center" wrapText="1"/>
    </xf>
    <xf numFmtId="0" fontId="33" fillId="13" borderId="5" xfId="5" applyFont="1" applyFill="1" applyBorder="1" applyAlignment="1">
      <alignment horizontal="center" vertical="center" wrapText="1"/>
    </xf>
    <xf numFmtId="0" fontId="33" fillId="13" borderId="13" xfId="5" applyFont="1" applyFill="1" applyBorder="1" applyAlignment="1">
      <alignment horizontal="center" vertical="center" wrapText="1"/>
    </xf>
    <xf numFmtId="0" fontId="59" fillId="0" borderId="81" xfId="0" applyFont="1" applyFill="1" applyBorder="1" applyAlignment="1">
      <alignment horizontal="center" vertical="center" wrapText="1"/>
    </xf>
    <xf numFmtId="0" fontId="64" fillId="0" borderId="85" xfId="0" applyFont="1" applyFill="1" applyBorder="1"/>
    <xf numFmtId="0" fontId="64" fillId="0" borderId="86" xfId="0" applyFont="1" applyFill="1" applyBorder="1"/>
    <xf numFmtId="0" fontId="56" fillId="34" borderId="42" xfId="5" applyFont="1" applyFill="1" applyBorder="1" applyAlignment="1">
      <alignment horizontal="center" vertical="center" wrapText="1"/>
    </xf>
    <xf numFmtId="0" fontId="56" fillId="34" borderId="44" xfId="5" applyFont="1" applyFill="1" applyBorder="1" applyAlignment="1">
      <alignment horizontal="center" vertical="center" wrapText="1"/>
    </xf>
    <xf numFmtId="0" fontId="56" fillId="34" borderId="47" xfId="5" applyFont="1" applyFill="1" applyBorder="1" applyAlignment="1">
      <alignment horizontal="center" vertical="center" wrapText="1"/>
    </xf>
    <xf numFmtId="0" fontId="33" fillId="12" borderId="2" xfId="5" applyFont="1" applyFill="1" applyBorder="1" applyAlignment="1">
      <alignment horizontal="center" vertical="center" wrapText="1"/>
    </xf>
    <xf numFmtId="0" fontId="33" fillId="12" borderId="3" xfId="5" applyFont="1" applyFill="1" applyBorder="1" applyAlignment="1">
      <alignment horizontal="center" vertical="center" wrapText="1"/>
    </xf>
    <xf numFmtId="0" fontId="33" fillId="12" borderId="4" xfId="5" applyFont="1" applyFill="1" applyBorder="1" applyAlignment="1">
      <alignment horizontal="center" vertical="center" wrapText="1"/>
    </xf>
    <xf numFmtId="0" fontId="33" fillId="12" borderId="10" xfId="5" applyFont="1" applyFill="1" applyBorder="1" applyAlignment="1">
      <alignment horizontal="center" vertical="center" wrapText="1"/>
    </xf>
    <xf numFmtId="0" fontId="33" fillId="12" borderId="11" xfId="5" applyFont="1" applyFill="1" applyBorder="1" applyAlignment="1">
      <alignment horizontal="center" vertical="center" wrapText="1"/>
    </xf>
    <xf numFmtId="0" fontId="33" fillId="12" borderId="8" xfId="5" applyFont="1" applyFill="1" applyBorder="1" applyAlignment="1">
      <alignment horizontal="center" vertical="center" wrapText="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33" fillId="16" borderId="13" xfId="5" applyFont="1" applyFill="1" applyBorder="1" applyAlignment="1">
      <alignment horizontal="center" vertical="center" wrapText="1"/>
    </xf>
    <xf numFmtId="0" fontId="53" fillId="25" borderId="67" xfId="0" applyFont="1" applyFill="1" applyBorder="1" applyAlignment="1" applyProtection="1">
      <alignment horizontal="center" vertical="center" wrapText="1"/>
      <protection locked="0"/>
    </xf>
    <xf numFmtId="0" fontId="53" fillId="25" borderId="65" xfId="0" applyFont="1" applyFill="1" applyBorder="1" applyAlignment="1" applyProtection="1">
      <alignment horizontal="center" vertical="center" wrapText="1"/>
      <protection locked="0"/>
    </xf>
    <xf numFmtId="0" fontId="53" fillId="25" borderId="69" xfId="0" applyFont="1" applyFill="1" applyBorder="1" applyAlignment="1" applyProtection="1">
      <alignment horizontal="center" vertical="center" wrapText="1"/>
      <protection locked="0"/>
    </xf>
    <xf numFmtId="0" fontId="53" fillId="25" borderId="68" xfId="0" applyFont="1" applyFill="1" applyBorder="1" applyAlignment="1" applyProtection="1">
      <alignment horizontal="center" vertical="center" wrapText="1"/>
      <protection locked="0"/>
    </xf>
    <xf numFmtId="0" fontId="53" fillId="25" borderId="66" xfId="0" applyFont="1" applyFill="1" applyBorder="1" applyAlignment="1" applyProtection="1">
      <alignment horizontal="center" vertical="center" wrapText="1"/>
      <protection locked="0"/>
    </xf>
    <xf numFmtId="0" fontId="53" fillId="25" borderId="70" xfId="0" applyFont="1" applyFill="1" applyBorder="1" applyAlignment="1" applyProtection="1">
      <alignment horizontal="center" vertical="center" wrapText="1"/>
      <protection locked="0"/>
    </xf>
    <xf numFmtId="0" fontId="53" fillId="25" borderId="71" xfId="0" applyFont="1" applyFill="1" applyBorder="1" applyAlignment="1" applyProtection="1">
      <alignment horizontal="center" vertical="center" wrapText="1"/>
      <protection locked="0"/>
    </xf>
    <xf numFmtId="0" fontId="53" fillId="25" borderId="27" xfId="0" applyFont="1" applyFill="1" applyBorder="1" applyAlignment="1" applyProtection="1">
      <alignment horizontal="center" vertical="center" wrapText="1"/>
      <protection locked="0"/>
    </xf>
    <xf numFmtId="0" fontId="53" fillId="25" borderId="72" xfId="0" applyFont="1" applyFill="1" applyBorder="1" applyAlignment="1" applyProtection="1">
      <alignment horizontal="center" vertical="center" wrapText="1"/>
      <protection locked="0"/>
    </xf>
    <xf numFmtId="0" fontId="59" fillId="0" borderId="81" xfId="0" applyFont="1" applyFill="1" applyBorder="1" applyAlignment="1">
      <alignment vertical="center" wrapText="1"/>
    </xf>
    <xf numFmtId="0" fontId="65" fillId="0" borderId="81" xfId="0" applyFont="1" applyFill="1" applyBorder="1" applyAlignment="1">
      <alignment vertical="center" wrapText="1"/>
    </xf>
    <xf numFmtId="0" fontId="59" fillId="0" borderId="87" xfId="0" applyFont="1" applyFill="1" applyBorder="1" applyAlignment="1">
      <alignment horizontal="center" vertical="center" wrapText="1"/>
    </xf>
    <xf numFmtId="0" fontId="59" fillId="0" borderId="88" xfId="0" applyFont="1" applyFill="1" applyBorder="1" applyAlignment="1">
      <alignment horizontal="center" vertical="center" wrapText="1"/>
    </xf>
    <xf numFmtId="0" fontId="35" fillId="11" borderId="11" xfId="5" applyFont="1" applyFill="1" applyBorder="1" applyAlignment="1">
      <alignment horizontal="center" vertical="center"/>
    </xf>
    <xf numFmtId="0" fontId="35" fillId="13" borderId="2" xfId="5" applyFont="1" applyFill="1" applyBorder="1" applyAlignment="1">
      <alignment horizontal="center" vertical="center" wrapText="1"/>
    </xf>
    <xf numFmtId="0" fontId="35" fillId="13" borderId="51" xfId="5" applyFont="1" applyFill="1" applyBorder="1" applyAlignment="1">
      <alignment horizontal="center" vertical="center" wrapText="1"/>
    </xf>
    <xf numFmtId="0" fontId="35" fillId="13" borderId="14" xfId="5" applyFont="1" applyFill="1" applyBorder="1" applyAlignment="1">
      <alignment horizontal="center" vertical="center" wrapText="1"/>
    </xf>
    <xf numFmtId="0" fontId="35" fillId="13" borderId="7" xfId="5" applyFont="1" applyFill="1" applyBorder="1" applyAlignment="1">
      <alignment horizontal="center" vertical="center" wrapText="1"/>
    </xf>
    <xf numFmtId="0" fontId="41" fillId="0" borderId="58" xfId="5" applyFont="1" applyBorder="1" applyAlignment="1">
      <alignment horizontal="center" vertical="center" wrapText="1"/>
    </xf>
    <xf numFmtId="0" fontId="41" fillId="0" borderId="54" xfId="5" applyFont="1" applyBorder="1" applyAlignment="1">
      <alignment horizontal="center" vertical="center" wrapText="1"/>
    </xf>
    <xf numFmtId="0" fontId="32" fillId="11" borderId="14" xfId="5" applyFill="1" applyBorder="1" applyAlignment="1">
      <alignment horizontal="center"/>
    </xf>
    <xf numFmtId="0" fontId="32" fillId="11" borderId="15" xfId="5" applyFill="1" applyBorder="1" applyAlignment="1">
      <alignment horizontal="center"/>
    </xf>
    <xf numFmtId="0" fontId="21" fillId="11" borderId="15" xfId="5" applyFont="1" applyFill="1" applyBorder="1" applyAlignment="1">
      <alignment horizontal="center"/>
    </xf>
    <xf numFmtId="0" fontId="32" fillId="11" borderId="7" xfId="5" applyFill="1" applyBorder="1" applyAlignment="1">
      <alignment horizontal="center"/>
    </xf>
    <xf numFmtId="0" fontId="39" fillId="0" borderId="2" xfId="5" applyFont="1" applyBorder="1" applyAlignment="1">
      <alignment horizontal="center"/>
    </xf>
    <xf numFmtId="0" fontId="39" fillId="0" borderId="3" xfId="5" applyFont="1" applyBorder="1" applyAlignment="1">
      <alignment horizontal="center"/>
    </xf>
    <xf numFmtId="0" fontId="32" fillId="0" borderId="3" xfId="5" applyBorder="1" applyAlignment="1">
      <alignment horizontal="center"/>
    </xf>
    <xf numFmtId="0" fontId="39" fillId="0" borderId="4" xfId="5" applyFont="1" applyBorder="1" applyAlignment="1">
      <alignment horizontal="center"/>
    </xf>
    <xf numFmtId="0" fontId="39" fillId="0" borderId="9" xfId="5" applyFont="1" applyBorder="1" applyAlignment="1">
      <alignment horizontal="center"/>
    </xf>
    <xf numFmtId="0" fontId="39" fillId="0" borderId="0" xfId="5" applyFont="1" applyAlignment="1">
      <alignment horizontal="center"/>
    </xf>
    <xf numFmtId="0" fontId="32" fillId="0" borderId="0" xfId="5" applyAlignment="1">
      <alignment horizontal="center"/>
    </xf>
    <xf numFmtId="0" fontId="39" fillId="0" borderId="6" xfId="5" applyFont="1" applyBorder="1" applyAlignment="1">
      <alignment horizontal="center"/>
    </xf>
    <xf numFmtId="0" fontId="39" fillId="0" borderId="10" xfId="5" applyFont="1" applyBorder="1" applyAlignment="1">
      <alignment horizontal="center"/>
    </xf>
    <xf numFmtId="0" fontId="39" fillId="0" borderId="11" xfId="5" applyFont="1" applyBorder="1" applyAlignment="1">
      <alignment horizontal="center"/>
    </xf>
    <xf numFmtId="0" fontId="32" fillId="0" borderId="11" xfId="5" applyBorder="1" applyAlignment="1">
      <alignment horizontal="center"/>
    </xf>
    <xf numFmtId="0" fontId="39" fillId="0" borderId="8" xfId="5" applyFont="1" applyBorder="1" applyAlignment="1">
      <alignment horizontal="center"/>
    </xf>
    <xf numFmtId="0" fontId="40" fillId="0" borderId="52" xfId="0" applyFont="1" applyBorder="1" applyAlignment="1">
      <alignment horizontal="center" vertical="center" wrapText="1"/>
    </xf>
    <xf numFmtId="0" fontId="40" fillId="0" borderId="52" xfId="0" applyFont="1" applyBorder="1" applyAlignment="1">
      <alignment horizontal="center" vertical="center"/>
    </xf>
    <xf numFmtId="0" fontId="40" fillId="0" borderId="53" xfId="0" applyFont="1" applyBorder="1" applyAlignment="1">
      <alignment horizontal="center" vertical="center"/>
    </xf>
    <xf numFmtId="49" fontId="41" fillId="0" borderId="54" xfId="5" applyNumberFormat="1" applyFont="1" applyBorder="1" applyAlignment="1">
      <alignment horizontal="center" vertical="center" wrapText="1"/>
    </xf>
    <xf numFmtId="49" fontId="41" fillId="0" borderId="57" xfId="5" applyNumberFormat="1" applyFont="1" applyBorder="1" applyAlignment="1">
      <alignment horizontal="center" vertical="center" wrapText="1"/>
    </xf>
    <xf numFmtId="49" fontId="42" fillId="0" borderId="54" xfId="5" applyNumberFormat="1" applyFont="1" applyBorder="1" applyAlignment="1">
      <alignment horizontal="center" vertical="center" wrapText="1"/>
    </xf>
    <xf numFmtId="49" fontId="41" fillId="0" borderId="55" xfId="5" applyNumberFormat="1" applyFont="1" applyBorder="1" applyAlignment="1">
      <alignment horizontal="center" vertical="center" wrapText="1"/>
    </xf>
    <xf numFmtId="49" fontId="41" fillId="0" borderId="52" xfId="5" applyNumberFormat="1" applyFont="1" applyBorder="1" applyAlignment="1">
      <alignment horizontal="center" vertical="center" wrapText="1"/>
    </xf>
    <xf numFmtId="49" fontId="41" fillId="0" borderId="53" xfId="5" applyNumberFormat="1" applyFont="1" applyBorder="1" applyAlignment="1">
      <alignment horizontal="center" vertical="center" wrapText="1"/>
    </xf>
    <xf numFmtId="49" fontId="41" fillId="9" borderId="56" xfId="5" applyNumberFormat="1" applyFont="1" applyFill="1" applyBorder="1" applyAlignment="1">
      <alignment horizontal="center" vertical="center" wrapText="1"/>
    </xf>
    <xf numFmtId="49" fontId="41" fillId="9" borderId="54" xfId="5" applyNumberFormat="1" applyFont="1" applyFill="1" applyBorder="1" applyAlignment="1">
      <alignment horizontal="center" vertical="center" wrapText="1"/>
    </xf>
    <xf numFmtId="49" fontId="41" fillId="0" borderId="56" xfId="5" applyNumberFormat="1" applyFont="1" applyBorder="1" applyAlignment="1">
      <alignment horizontal="center" vertical="center" wrapText="1"/>
    </xf>
    <xf numFmtId="49" fontId="41" fillId="0" borderId="58" xfId="5" applyNumberFormat="1" applyFont="1" applyBorder="1" applyAlignment="1">
      <alignment horizontal="center" vertical="center"/>
    </xf>
    <xf numFmtId="49" fontId="41" fillId="0" borderId="54" xfId="5" applyNumberFormat="1" applyFont="1" applyBorder="1" applyAlignment="1">
      <alignment horizontal="center" vertical="center"/>
    </xf>
    <xf numFmtId="0" fontId="33" fillId="11" borderId="11" xfId="5" applyFont="1" applyFill="1" applyBorder="1" applyAlignment="1">
      <alignment horizontal="center" vertical="center"/>
    </xf>
    <xf numFmtId="0" fontId="33" fillId="13" borderId="2" xfId="5" applyFont="1" applyFill="1" applyBorder="1" applyAlignment="1">
      <alignment horizontal="center" vertical="center" wrapText="1"/>
    </xf>
    <xf numFmtId="0" fontId="33" fillId="13" borderId="4" xfId="5" applyFont="1" applyFill="1" applyBorder="1" applyAlignment="1">
      <alignment horizontal="center" vertical="center" wrapText="1"/>
    </xf>
    <xf numFmtId="0" fontId="33" fillId="13" borderId="7" xfId="5" applyFont="1" applyFill="1" applyBorder="1" applyAlignment="1">
      <alignment horizontal="center" vertical="center" wrapText="1"/>
    </xf>
    <xf numFmtId="49" fontId="44" fillId="0" borderId="59" xfId="0" quotePrefix="1" applyNumberFormat="1" applyFont="1" applyBorder="1" applyAlignment="1">
      <alignment horizontal="center" vertical="center" wrapText="1"/>
    </xf>
    <xf numFmtId="0" fontId="45" fillId="0" borderId="60" xfId="0" applyFont="1" applyBorder="1"/>
    <xf numFmtId="0" fontId="45" fillId="0" borderId="61" xfId="0" applyFont="1" applyBorder="1"/>
    <xf numFmtId="49" fontId="44" fillId="21" borderId="62" xfId="0" quotePrefix="1" applyNumberFormat="1" applyFont="1" applyFill="1" applyBorder="1" applyAlignment="1">
      <alignment horizontal="center" vertical="center" wrapText="1"/>
    </xf>
    <xf numFmtId="49" fontId="44" fillId="21" borderId="64" xfId="0" quotePrefix="1" applyNumberFormat="1" applyFont="1" applyFill="1" applyBorder="1" applyAlignment="1">
      <alignment horizontal="center" vertical="center" wrapText="1"/>
    </xf>
    <xf numFmtId="49" fontId="44" fillId="21" borderId="62" xfId="0" applyNumberFormat="1" applyFont="1" applyFill="1" applyBorder="1" applyAlignment="1">
      <alignment horizontal="center" vertical="center" wrapText="1"/>
    </xf>
    <xf numFmtId="49" fontId="44" fillId="21" borderId="64" xfId="0" applyNumberFormat="1" applyFont="1" applyFill="1" applyBorder="1" applyAlignment="1">
      <alignment horizontal="center" vertical="center" wrapText="1"/>
    </xf>
    <xf numFmtId="0" fontId="33" fillId="13" borderId="2" xfId="5" quotePrefix="1"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4" fillId="0" borderId="0" xfId="0" applyFont="1" applyBorder="1" applyAlignment="1" applyProtection="1">
      <alignment horizontal="right" vertical="top" wrapText="1"/>
    </xf>
    <xf numFmtId="0" fontId="0" fillId="0" borderId="27" xfId="0" applyFill="1" applyBorder="1" applyAlignment="1" applyProtection="1">
      <alignment horizontal="left" vertical="top" wrapText="1"/>
      <protection locked="0"/>
    </xf>
    <xf numFmtId="0" fontId="0" fillId="0" borderId="0" xfId="0" applyFill="1" applyAlignment="1" applyProtection="1">
      <alignment horizontal="left" vertical="top" wrapText="1"/>
      <protection locked="0"/>
    </xf>
    <xf numFmtId="0" fontId="14" fillId="0" borderId="0" xfId="0" applyFont="1" applyFill="1" applyBorder="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0" fontId="0" fillId="0" borderId="9" xfId="0" applyBorder="1" applyAlignment="1" applyProtection="1">
      <alignment vertical="top" wrapText="1"/>
    </xf>
    <xf numFmtId="0" fontId="0" fillId="0" borderId="0" xfId="0" applyBorder="1" applyAlignment="1" applyProtection="1">
      <alignment vertical="top" wrapText="1"/>
    </xf>
    <xf numFmtId="0" fontId="0" fillId="0" borderId="6" xfId="0" applyBorder="1" applyAlignment="1" applyProtection="1">
      <alignment vertical="top" wrapText="1"/>
    </xf>
    <xf numFmtId="0" fontId="4" fillId="0" borderId="9" xfId="0" applyFont="1" applyBorder="1" applyAlignment="1" applyProtection="1">
      <alignment vertical="top" wrapText="1"/>
    </xf>
    <xf numFmtId="0" fontId="4" fillId="0" borderId="0" xfId="0" applyFont="1" applyBorder="1" applyAlignment="1" applyProtection="1">
      <alignment vertical="top" wrapText="1"/>
    </xf>
    <xf numFmtId="0" fontId="4" fillId="0" borderId="6" xfId="0" applyFont="1" applyBorder="1" applyAlignment="1" applyProtection="1">
      <alignment vertical="top" wrapText="1"/>
    </xf>
    <xf numFmtId="0" fontId="3" fillId="0" borderId="10" xfId="0" applyFont="1" applyBorder="1" applyAlignment="1" applyProtection="1">
      <alignment vertical="top" wrapText="1"/>
    </xf>
    <xf numFmtId="0" fontId="3" fillId="0" borderId="11" xfId="0" applyFont="1" applyBorder="1" applyAlignment="1" applyProtection="1">
      <alignment vertical="top" wrapText="1"/>
    </xf>
    <xf numFmtId="0" fontId="3" fillId="0" borderId="8" xfId="0" applyFont="1" applyBorder="1" applyAlignment="1" applyProtection="1">
      <alignment vertical="top" wrapText="1"/>
    </xf>
    <xf numFmtId="0" fontId="3" fillId="0" borderId="2" xfId="0" applyFont="1" applyBorder="1" applyAlignment="1" applyProtection="1">
      <alignment vertical="top" wrapText="1"/>
    </xf>
    <xf numFmtId="0" fontId="3" fillId="0" borderId="3" xfId="0" applyFont="1" applyBorder="1" applyAlignment="1" applyProtection="1">
      <alignment vertical="top" wrapText="1"/>
    </xf>
    <xf numFmtId="0" fontId="3" fillId="0" borderId="4" xfId="0" applyFont="1" applyBorder="1" applyAlignment="1" applyProtection="1">
      <alignment vertical="top" wrapText="1"/>
    </xf>
    <xf numFmtId="0" fontId="4" fillId="0" borderId="2" xfId="0" applyFont="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3" fillId="0" borderId="9" xfId="0" applyFont="1" applyBorder="1" applyAlignment="1" applyProtection="1">
      <alignment vertical="top" wrapText="1"/>
    </xf>
    <xf numFmtId="0" fontId="3" fillId="0" borderId="0" xfId="0" applyFont="1" applyBorder="1" applyAlignment="1" applyProtection="1">
      <alignment vertical="top" wrapText="1"/>
    </xf>
    <xf numFmtId="0" fontId="3" fillId="0" borderId="6" xfId="0" applyFont="1" applyBorder="1" applyAlignment="1" applyProtection="1">
      <alignment vertical="top" wrapText="1"/>
    </xf>
    <xf numFmtId="0" fontId="6" fillId="0" borderId="10" xfId="0" applyFont="1" applyBorder="1" applyAlignment="1" applyProtection="1">
      <alignment vertical="top" wrapText="1"/>
    </xf>
    <xf numFmtId="0" fontId="6" fillId="0" borderId="11" xfId="0" applyFont="1" applyBorder="1" applyAlignment="1" applyProtection="1">
      <alignment vertical="top" wrapText="1"/>
    </xf>
    <xf numFmtId="0" fontId="6" fillId="0" borderId="8" xfId="0" applyFont="1" applyBorder="1" applyAlignment="1" applyProtection="1">
      <alignment vertical="top" wrapText="1"/>
    </xf>
    <xf numFmtId="0" fontId="4" fillId="0" borderId="1" xfId="0" applyFont="1" applyBorder="1" applyAlignment="1" applyProtection="1">
      <alignment vertical="top" wrapText="1"/>
    </xf>
    <xf numFmtId="0" fontId="4" fillId="0" borderId="5" xfId="0" applyFont="1" applyBorder="1" applyAlignment="1" applyProtection="1">
      <alignment vertical="top" wrapText="1"/>
    </xf>
    <xf numFmtId="0" fontId="4" fillId="0" borderId="13" xfId="0" applyFont="1" applyBorder="1" applyAlignment="1" applyProtection="1">
      <alignment vertical="top" wrapText="1"/>
    </xf>
    <xf numFmtId="0" fontId="4" fillId="0" borderId="14" xfId="0" applyFont="1" applyBorder="1" applyAlignment="1" applyProtection="1">
      <alignment vertical="top" wrapText="1"/>
    </xf>
    <xf numFmtId="0" fontId="4" fillId="0" borderId="15" xfId="0" applyFont="1" applyBorder="1" applyAlignment="1" applyProtection="1">
      <alignment vertical="top" wrapText="1"/>
    </xf>
    <xf numFmtId="0" fontId="4" fillId="0" borderId="7" xfId="0" applyFont="1" applyBorder="1" applyAlignment="1" applyProtection="1">
      <alignment vertical="top" wrapText="1"/>
    </xf>
    <xf numFmtId="0" fontId="4" fillId="0" borderId="10" xfId="0" applyFont="1" applyBorder="1" applyAlignment="1" applyProtection="1">
      <alignment vertical="top" wrapText="1"/>
    </xf>
    <xf numFmtId="0" fontId="4" fillId="0" borderId="11" xfId="0" applyFont="1" applyBorder="1" applyAlignment="1" applyProtection="1">
      <alignment vertical="top" wrapText="1"/>
    </xf>
    <xf numFmtId="0" fontId="4" fillId="0" borderId="8"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pplyProtection="1">
      <alignment horizontal="right" vertical="top"/>
    </xf>
    <xf numFmtId="9" fontId="4" fillId="4" borderId="7" xfId="0" applyNumberFormat="1" applyFont="1" applyFill="1" applyBorder="1" applyAlignment="1" applyProtection="1">
      <alignment horizontal="right" vertical="top"/>
    </xf>
    <xf numFmtId="9" fontId="3" fillId="0" borderId="2" xfId="0" applyNumberFormat="1" applyFont="1" applyFill="1" applyBorder="1" applyAlignment="1" applyProtection="1">
      <alignment vertical="top" wrapText="1"/>
    </xf>
    <xf numFmtId="9" fontId="3" fillId="0" borderId="3" xfId="0" applyNumberFormat="1" applyFont="1" applyFill="1" applyBorder="1" applyAlignment="1" applyProtection="1">
      <alignment vertical="top" wrapText="1"/>
    </xf>
    <xf numFmtId="9" fontId="3" fillId="0" borderId="4" xfId="0" applyNumberFormat="1" applyFont="1" applyFill="1" applyBorder="1" applyAlignment="1" applyProtection="1">
      <alignment vertical="top" wrapText="1"/>
    </xf>
    <xf numFmtId="0" fontId="4" fillId="0" borderId="1" xfId="0" applyFont="1" applyBorder="1" applyAlignment="1" applyProtection="1">
      <alignment horizontal="left" vertical="top" wrapText="1"/>
    </xf>
    <xf numFmtId="0" fontId="4" fillId="0" borderId="5" xfId="0" applyFont="1" applyBorder="1" applyAlignment="1" applyProtection="1">
      <alignment horizontal="left" vertical="top" wrapText="1"/>
    </xf>
    <xf numFmtId="0" fontId="4" fillId="0" borderId="13" xfId="0" applyFont="1" applyBorder="1" applyAlignment="1" applyProtection="1">
      <alignment horizontal="left" vertical="top" wrapText="1"/>
    </xf>
    <xf numFmtId="0" fontId="9" fillId="0" borderId="9" xfId="0" applyFont="1" applyBorder="1" applyAlignment="1" applyProtection="1">
      <alignment vertical="top" wrapText="1"/>
    </xf>
    <xf numFmtId="0" fontId="9" fillId="0" borderId="0" xfId="0" applyFont="1" applyBorder="1" applyAlignment="1" applyProtection="1">
      <alignment vertical="top" wrapText="1"/>
    </xf>
    <xf numFmtId="0" fontId="9" fillId="0" borderId="6" xfId="0" applyFont="1" applyBorder="1" applyAlignment="1" applyProtection="1">
      <alignment vertical="top" wrapText="1"/>
    </xf>
    <xf numFmtId="0" fontId="0" fillId="0" borderId="0" xfId="0" applyAlignment="1" applyProtection="1">
      <alignment vertical="top" wrapText="1"/>
    </xf>
    <xf numFmtId="0" fontId="4" fillId="0" borderId="0" xfId="0" applyFont="1" applyAlignment="1" applyProtection="1">
      <alignment vertical="top" wrapText="1"/>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0" borderId="0" xfId="0" applyFont="1" applyAlignment="1" applyProtection="1">
      <alignment vertical="top" wrapText="1"/>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Border="1" applyAlignment="1" applyProtection="1">
      <alignment horizontal="center" vertical="top" wrapText="1"/>
      <protection locked="0"/>
    </xf>
    <xf numFmtId="17" fontId="4" fillId="0" borderId="14" xfId="0" applyNumberFormat="1" applyFont="1" applyBorder="1" applyAlignment="1" applyProtection="1">
      <alignment vertical="top" wrapText="1"/>
    </xf>
    <xf numFmtId="17" fontId="4" fillId="0" borderId="15" xfId="0" applyNumberFormat="1" applyFont="1" applyBorder="1" applyAlignment="1" applyProtection="1">
      <alignment vertical="top" wrapText="1"/>
    </xf>
    <xf numFmtId="17" fontId="4" fillId="0" borderId="7" xfId="0" applyNumberFormat="1" applyFont="1" applyBorder="1" applyAlignment="1" applyProtection="1">
      <alignment vertical="top" wrapText="1"/>
    </xf>
    <xf numFmtId="0" fontId="3" fillId="0" borderId="14" xfId="0" applyFont="1" applyBorder="1" applyAlignment="1" applyProtection="1">
      <alignment vertical="top" wrapText="1"/>
    </xf>
    <xf numFmtId="0" fontId="3" fillId="0" borderId="7" xfId="0" applyFont="1" applyBorder="1" applyAlignment="1" applyProtection="1">
      <alignment vertical="top" wrapText="1"/>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29" xfId="0" applyFont="1" applyBorder="1" applyAlignment="1">
      <alignment horizontal="left" vertical="top" wrapText="1"/>
    </xf>
    <xf numFmtId="0" fontId="4" fillId="0" borderId="5" xfId="0" applyFont="1" applyBorder="1" applyAlignment="1">
      <alignment horizontal="lef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4" fillId="0" borderId="1"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4" fillId="0" borderId="29" xfId="0" applyFont="1" applyBorder="1" applyAlignment="1" applyProtection="1">
      <alignment horizontal="left" vertical="top" wrapText="1"/>
    </xf>
    <xf numFmtId="0" fontId="4" fillId="0" borderId="4" xfId="0" applyFont="1" applyBorder="1" applyAlignment="1" applyProtection="1">
      <alignment horizontal="center" vertical="top" wrapText="1"/>
    </xf>
    <xf numFmtId="0" fontId="4" fillId="0" borderId="8" xfId="0" applyFont="1" applyBorder="1" applyAlignment="1" applyProtection="1">
      <alignment horizontal="center" vertical="top" wrapText="1"/>
    </xf>
    <xf numFmtId="0" fontId="4" fillId="0" borderId="1" xfId="0" applyFont="1" applyBorder="1" applyAlignment="1" applyProtection="1">
      <alignment horizontal="center" vertical="top"/>
    </xf>
    <xf numFmtId="0" fontId="4" fillId="0" borderId="13" xfId="0" applyFont="1" applyBorder="1" applyAlignment="1" applyProtection="1">
      <alignment horizontal="center" vertical="top"/>
    </xf>
    <xf numFmtId="0" fontId="27" fillId="0" borderId="9" xfId="0" applyFont="1" applyBorder="1" applyAlignment="1" applyProtection="1">
      <alignment vertical="top" wrapText="1"/>
    </xf>
    <xf numFmtId="0" fontId="27" fillId="0" borderId="0" xfId="0" applyFont="1" applyAlignment="1" applyProtection="1">
      <alignment vertical="top" wrapText="1"/>
    </xf>
    <xf numFmtId="0" fontId="27" fillId="0" borderId="6" xfId="0" applyFont="1" applyBorder="1" applyAlignment="1" applyProtection="1">
      <alignment vertical="top" wrapText="1"/>
    </xf>
    <xf numFmtId="0" fontId="8" fillId="0" borderId="1"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4" fillId="0" borderId="9"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8" fillId="0" borderId="1" xfId="0" applyFont="1" applyBorder="1" applyAlignment="1" applyProtection="1">
      <alignment horizontal="center" vertical="top"/>
    </xf>
    <xf numFmtId="0" fontId="8" fillId="0" borderId="13" xfId="0" applyFont="1" applyBorder="1" applyAlignment="1" applyProtection="1">
      <alignment horizontal="center" vertical="top"/>
    </xf>
    <xf numFmtId="0" fontId="4" fillId="3" borderId="9" xfId="0" applyFont="1" applyFill="1" applyBorder="1" applyAlignment="1" applyProtection="1">
      <alignment horizontal="left" vertical="top" wrapText="1"/>
    </xf>
    <xf numFmtId="0" fontId="4" fillId="3" borderId="0" xfId="0" applyFont="1" applyFill="1" applyBorder="1" applyAlignment="1" applyProtection="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Border="1" applyAlignment="1" applyProtection="1">
      <alignment horizontal="left" vertical="top" wrapText="1"/>
      <protection locked="0"/>
    </xf>
    <xf numFmtId="0" fontId="4" fillId="0" borderId="29" xfId="0" applyFont="1" applyBorder="1" applyAlignment="1" applyProtection="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8" fillId="0" borderId="16" xfId="0" applyFont="1" applyBorder="1" applyAlignment="1">
      <alignment horizontal="center" vertical="top"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8" fillId="0" borderId="1" xfId="0" applyFont="1" applyBorder="1" applyAlignment="1">
      <alignment vertical="top" wrapText="1"/>
    </xf>
    <xf numFmtId="0" fontId="8" fillId="0" borderId="13" xfId="0" applyFont="1" applyBorder="1" applyAlignment="1">
      <alignment vertical="top"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4" fillId="0" borderId="4" xfId="0" applyFont="1" applyBorder="1" applyAlignment="1">
      <alignment horizontal="lef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Border="1" applyAlignment="1" applyProtection="1">
      <alignment horizontal="left" vertical="top" wrapText="1"/>
      <protection locked="0"/>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5" xfId="0" applyFont="1" applyBorder="1" applyAlignment="1">
      <alignment vertical="top" wrapText="1"/>
    </xf>
    <xf numFmtId="0" fontId="4" fillId="0" borderId="3" xfId="0" applyFont="1" applyBorder="1" applyAlignment="1">
      <alignment horizontal="left" vertical="center" wrapText="1"/>
    </xf>
    <xf numFmtId="0" fontId="4" fillId="3" borderId="9" xfId="0" applyFont="1" applyFill="1" applyBorder="1" applyAlignment="1">
      <alignment horizontal="left" vertical="top" wrapText="1"/>
    </xf>
    <xf numFmtId="0" fontId="4" fillId="3" borderId="0" xfId="0" applyFont="1" applyFill="1" applyBorder="1" applyAlignment="1">
      <alignment horizontal="left" vertical="top"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7" xfId="0" applyFont="1" applyBorder="1" applyAlignment="1">
      <alignment vertical="top" wrapText="1"/>
    </xf>
    <xf numFmtId="0" fontId="3" fillId="0" borderId="4" xfId="0" applyFont="1" applyBorder="1" applyAlignment="1">
      <alignment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12" fillId="0" borderId="9" xfId="0" applyFont="1" applyBorder="1" applyAlignment="1" applyProtection="1">
      <alignment vertical="top" wrapText="1"/>
    </xf>
    <xf numFmtId="0" fontId="12" fillId="0" borderId="0" xfId="0" applyFont="1" applyAlignment="1" applyProtection="1">
      <alignment vertical="top" wrapText="1"/>
    </xf>
    <xf numFmtId="0" fontId="12" fillId="0" borderId="6" xfId="0" applyFont="1" applyBorder="1" applyAlignment="1" applyProtection="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4" fillId="0" borderId="0" xfId="0" applyFont="1" applyBorder="1" applyAlignment="1">
      <alignment vertical="top" wrapText="1"/>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3" fillId="0" borderId="2" xfId="0" applyFont="1" applyBorder="1" applyAlignment="1">
      <alignment vertical="top" wrapText="1"/>
    </xf>
    <xf numFmtId="0" fontId="3" fillId="0" borderId="3" xfId="0" applyFont="1" applyBorder="1" applyAlignment="1">
      <alignment vertical="top" wrapText="1"/>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6" xfId="0" applyFont="1" applyBorder="1" applyAlignment="1" applyProtection="1">
      <alignment horizontal="center" vertical="top" wrapText="1"/>
    </xf>
    <xf numFmtId="0" fontId="4" fillId="0" borderId="1"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13" xfId="0" applyFont="1" applyBorder="1" applyAlignment="1" applyProtection="1">
      <alignment horizontal="center" vertical="center"/>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14" xfId="0" applyFont="1" applyBorder="1" applyAlignment="1" applyProtection="1">
      <alignment vertical="top"/>
    </xf>
    <xf numFmtId="0" fontId="4" fillId="0" borderId="7" xfId="0" applyFont="1" applyBorder="1" applyAlignment="1" applyProtection="1">
      <alignment vertical="top"/>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30" fillId="0" borderId="43" xfId="0" applyFont="1" applyFill="1" applyBorder="1" applyAlignment="1">
      <alignment vertical="center" wrapText="1"/>
    </xf>
    <xf numFmtId="164" fontId="50" fillId="0" borderId="63" xfId="4" applyNumberFormat="1" applyFont="1" applyFill="1" applyBorder="1" applyAlignment="1">
      <alignment horizontal="center"/>
    </xf>
    <xf numFmtId="0" fontId="50" fillId="0" borderId="43" xfId="0" applyFont="1" applyFill="1" applyBorder="1" applyAlignment="1">
      <alignment vertical="center" wrapText="1"/>
    </xf>
    <xf numFmtId="0" fontId="50" fillId="0" borderId="63" xfId="0" quotePrefix="1" applyFont="1" applyFill="1" applyBorder="1" applyAlignment="1">
      <alignment horizontal="left"/>
    </xf>
    <xf numFmtId="164" fontId="51" fillId="22" borderId="63" xfId="4" applyNumberFormat="1" applyFont="1" applyFill="1" applyBorder="1" applyAlignment="1">
      <alignment horizontal="center"/>
    </xf>
    <xf numFmtId="164" fontId="51" fillId="23" borderId="63" xfId="4" applyNumberFormat="1" applyFont="1" applyFill="1" applyBorder="1" applyAlignment="1">
      <alignment horizontal="center"/>
    </xf>
    <xf numFmtId="164" fontId="51" fillId="24" borderId="63" xfId="4" applyNumberFormat="1" applyFont="1" applyFill="1" applyBorder="1" applyAlignment="1">
      <alignment horizontal="center"/>
    </xf>
    <xf numFmtId="164" fontId="51" fillId="0" borderId="63" xfId="4" applyNumberFormat="1" applyFont="1" applyFill="1" applyBorder="1" applyAlignment="1">
      <alignment horizontal="center"/>
    </xf>
    <xf numFmtId="164" fontId="50" fillId="23" borderId="63" xfId="4" applyNumberFormat="1" applyFont="1" applyFill="1" applyBorder="1" applyAlignment="1">
      <alignment horizontal="center"/>
    </xf>
    <xf numFmtId="164" fontId="43" fillId="23" borderId="63" xfId="4" applyNumberFormat="1" applyFont="1" applyFill="1" applyBorder="1" applyAlignment="1">
      <alignment horizontal="center" vertical="center"/>
    </xf>
    <xf numFmtId="164" fontId="50" fillId="27" borderId="63" xfId="4" applyNumberFormat="1" applyFont="1" applyFill="1" applyBorder="1" applyAlignment="1">
      <alignment horizontal="center"/>
    </xf>
    <xf numFmtId="164" fontId="43" fillId="0" borderId="63" xfId="4" applyNumberFormat="1" applyFont="1" applyFill="1" applyBorder="1" applyAlignment="1">
      <alignment horizontal="center" vertical="center"/>
    </xf>
    <xf numFmtId="164" fontId="50" fillId="0" borderId="63" xfId="4" quotePrefix="1" applyNumberFormat="1" applyFont="1" applyFill="1" applyBorder="1" applyAlignment="1">
      <alignment horizontal="left"/>
    </xf>
    <xf numFmtId="164" fontId="0" fillId="0" borderId="0" xfId="0" applyNumberFormat="1" applyFont="1" applyFill="1" applyAlignment="1"/>
    <xf numFmtId="164" fontId="41" fillId="0" borderId="62" xfId="0" applyNumberFormat="1" applyFont="1" applyFill="1" applyBorder="1" applyAlignment="1">
      <alignment horizontal="center" vertical="center" wrapText="1"/>
    </xf>
    <xf numFmtId="164" fontId="51" fillId="0" borderId="63" xfId="4" applyNumberFormat="1" applyFont="1" applyFill="1" applyBorder="1"/>
    <xf numFmtId="164" fontId="50" fillId="0" borderId="63" xfId="4" applyNumberFormat="1" applyFont="1" applyFill="1" applyBorder="1"/>
    <xf numFmtId="168" fontId="50" fillId="0" borderId="63" xfId="4" applyNumberFormat="1" applyFont="1" applyBorder="1" applyAlignment="1">
      <alignment horizontal="center"/>
    </xf>
    <xf numFmtId="43" fontId="50" fillId="0" borderId="63" xfId="4" applyNumberFormat="1" applyFont="1" applyBorder="1" applyAlignment="1">
      <alignment horizontal="center"/>
    </xf>
    <xf numFmtId="168" fontId="51" fillId="24" borderId="63" xfId="4" applyNumberFormat="1" applyFont="1" applyFill="1" applyBorder="1" applyAlignment="1">
      <alignment horizontal="center"/>
    </xf>
    <xf numFmtId="168" fontId="50" fillId="0" borderId="63" xfId="4" applyNumberFormat="1" applyFont="1" applyFill="1" applyBorder="1" applyAlignment="1">
      <alignment horizontal="center"/>
    </xf>
    <xf numFmtId="168" fontId="51" fillId="23" borderId="63" xfId="4" applyNumberFormat="1" applyFont="1" applyFill="1" applyBorder="1" applyAlignment="1">
      <alignment horizontal="center"/>
    </xf>
    <xf numFmtId="43" fontId="50" fillId="0" borderId="63" xfId="4" applyNumberFormat="1" applyFont="1" applyFill="1" applyBorder="1" applyAlignment="1">
      <alignment horizontal="center"/>
    </xf>
    <xf numFmtId="168" fontId="50" fillId="24" borderId="63" xfId="4" applyNumberFormat="1" applyFont="1" applyFill="1" applyBorder="1" applyAlignment="1">
      <alignment horizontal="center"/>
    </xf>
    <xf numFmtId="168" fontId="51" fillId="23" borderId="63" xfId="4" applyNumberFormat="1" applyFont="1" applyFill="1" applyBorder="1"/>
    <xf numFmtId="168" fontId="51" fillId="24" borderId="63" xfId="4" applyNumberFormat="1" applyFont="1" applyFill="1" applyBorder="1"/>
    <xf numFmtId="168" fontId="50" fillId="0" borderId="63" xfId="4" applyNumberFormat="1" applyFont="1" applyBorder="1"/>
    <xf numFmtId="168" fontId="50" fillId="23" borderId="63" xfId="4" applyNumberFormat="1" applyFont="1" applyFill="1" applyBorder="1" applyAlignment="1">
      <alignment horizontal="center"/>
    </xf>
    <xf numFmtId="43" fontId="43" fillId="0" borderId="63" xfId="4" applyFont="1" applyFill="1" applyBorder="1" applyAlignment="1">
      <alignment horizontal="center" vertical="center"/>
    </xf>
    <xf numFmtId="43" fontId="50" fillId="0" borderId="63" xfId="4" quotePrefix="1" applyFont="1" applyFill="1" applyBorder="1" applyAlignment="1">
      <alignment horizontal="left"/>
    </xf>
    <xf numFmtId="0" fontId="48" fillId="0" borderId="0" xfId="0" applyFont="1" applyBorder="1" applyAlignment="1">
      <alignment horizontal="center" vertical="center"/>
    </xf>
    <xf numFmtId="49" fontId="44" fillId="0" borderId="0" xfId="0" applyNumberFormat="1" applyFont="1" applyBorder="1" applyAlignment="1">
      <alignment horizontal="center" vertical="center"/>
    </xf>
    <xf numFmtId="49" fontId="48" fillId="0" borderId="0" xfId="0" applyNumberFormat="1" applyFont="1" applyBorder="1" applyAlignment="1">
      <alignment horizontal="center" vertical="center"/>
    </xf>
    <xf numFmtId="0" fontId="30" fillId="0" borderId="0" xfId="0" quotePrefix="1" applyFont="1" applyBorder="1" applyAlignment="1">
      <alignment horizontal="left"/>
    </xf>
    <xf numFmtId="164" fontId="50" fillId="0" borderId="0" xfId="4" applyNumberFormat="1" applyFont="1" applyFill="1" applyBorder="1" applyAlignment="1">
      <alignment horizontal="center"/>
    </xf>
    <xf numFmtId="164" fontId="50" fillId="0" borderId="0" xfId="4" applyNumberFormat="1" applyFont="1" applyBorder="1" applyAlignment="1">
      <alignment horizontal="center"/>
    </xf>
    <xf numFmtId="168" fontId="50" fillId="0" borderId="0" xfId="4" applyNumberFormat="1" applyFont="1" applyBorder="1" applyAlignment="1">
      <alignment horizontal="center"/>
    </xf>
    <xf numFmtId="168" fontId="30" fillId="0" borderId="0" xfId="4" applyNumberFormat="1" applyFont="1" applyBorder="1" applyAlignment="1">
      <alignment horizontal="center"/>
    </xf>
    <xf numFmtId="0" fontId="47" fillId="0" borderId="0" xfId="0" applyFont="1" applyBorder="1" applyAlignment="1">
      <alignment horizontal="left" vertical="center"/>
    </xf>
  </cellXfs>
  <cellStyles count="11">
    <cellStyle name="Bueno" xfId="1" builtinId="26"/>
    <cellStyle name="Hipervínculo" xfId="2" builtinId="8"/>
    <cellStyle name="Millares" xfId="4" builtinId="3"/>
    <cellStyle name="Millares [0] 2" xfId="6"/>
    <cellStyle name="Millares [0] 2 2" xfId="9"/>
    <cellStyle name="Millares 2" xfId="7"/>
    <cellStyle name="Millares 2 2" xfId="10"/>
    <cellStyle name="Millares 3" xfId="8"/>
    <cellStyle name="Normal" xfId="0" builtinId="0"/>
    <cellStyle name="Normal 2" xfId="5"/>
    <cellStyle name="Porcentaje" xfId="3" builtinId="5"/>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s>
  <tableStyles count="0" defaultTableStyle="TableStyleMedium2" defaultPivotStyle="PivotStyleLight16"/>
  <colors>
    <mruColors>
      <color rgb="FF99FF99"/>
      <color rgb="FFCCFFCC"/>
      <color rgb="FF66FF66"/>
      <color rgb="FFE1FFE1"/>
      <color rgb="FFA8D08D"/>
      <color rgb="FFB4D7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t>
        <a:bodyPr/>
        <a:lstStyle/>
        <a:p>
          <a:endParaRPr lang="es-ES"/>
        </a:p>
      </dgm:t>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t>
        <a:bodyPr/>
        <a:lstStyle/>
        <a:p>
          <a:endParaRPr lang="es-ES"/>
        </a:p>
      </dgm:t>
    </dgm:pt>
    <dgm:pt modelId="{E6E34545-7A70-45F5-AF30-5300FEAF0CB4}" type="pres">
      <dgm:prSet presAssocID="{2CB7F8B1-2637-4408-9185-3A95A2E4D4D4}" presName="parentText" presStyleLbl="node1" presStyleIdx="0" presStyleCnt="7">
        <dgm:presLayoutVars>
          <dgm:chMax val="0"/>
          <dgm:bulletEnabled val="1"/>
        </dgm:presLayoutVars>
      </dgm:prSet>
      <dgm:spPr/>
      <dgm:t>
        <a:bodyPr/>
        <a:lstStyle/>
        <a:p>
          <a:endParaRPr lang="es-ES"/>
        </a:p>
      </dgm:t>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t>
        <a:bodyPr/>
        <a:lstStyle/>
        <a:p>
          <a:endParaRPr lang="es-ES"/>
        </a:p>
      </dgm:t>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t>
        <a:bodyPr/>
        <a:lstStyle/>
        <a:p>
          <a:endParaRPr lang="es-ES"/>
        </a:p>
      </dgm:t>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t>
        <a:bodyPr/>
        <a:lstStyle/>
        <a:p>
          <a:endParaRPr lang="es-ES"/>
        </a:p>
      </dgm:t>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t>
        <a:bodyPr/>
        <a:lstStyle/>
        <a:p>
          <a:endParaRPr lang="es-ES"/>
        </a:p>
      </dgm:t>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t>
        <a:bodyPr/>
        <a:lstStyle/>
        <a:p>
          <a:endParaRPr lang="es-ES"/>
        </a:p>
      </dgm:t>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t>
        <a:bodyPr/>
        <a:lstStyle/>
        <a:p>
          <a:endParaRPr lang="es-ES"/>
        </a:p>
      </dgm:t>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t>
        <a:bodyPr/>
        <a:lstStyle/>
        <a:p>
          <a:endParaRPr lang="es-ES"/>
        </a:p>
      </dgm:t>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t>
        <a:bodyPr/>
        <a:lstStyle/>
        <a:p>
          <a:endParaRPr lang="es-ES"/>
        </a:p>
      </dgm:t>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t>
        <a:bodyPr/>
        <a:lstStyle/>
        <a:p>
          <a:endParaRPr lang="es-ES"/>
        </a:p>
      </dgm:t>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t>
        <a:bodyPr/>
        <a:lstStyle/>
        <a:p>
          <a:endParaRPr lang="es-ES"/>
        </a:p>
      </dgm:t>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t>
        <a:bodyPr/>
        <a:lstStyle/>
        <a:p>
          <a:endParaRPr lang="es-ES"/>
        </a:p>
      </dgm:t>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t>
        <a:bodyPr/>
        <a:lstStyle/>
        <a:p>
          <a:endParaRPr lang="es-ES"/>
        </a:p>
      </dgm:t>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t>
        <a:bodyPr/>
        <a:lstStyle/>
        <a:p>
          <a:endParaRPr lang="es-ES"/>
        </a:p>
      </dgm:t>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t>
        <a:bodyPr/>
        <a:lstStyle/>
        <a:p>
          <a:endParaRPr lang="es-ES"/>
        </a:p>
      </dgm:t>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t>
        <a:bodyPr/>
        <a:lstStyle/>
        <a:p>
          <a:endParaRPr lang="es-ES"/>
        </a:p>
      </dgm:t>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t>
        <a:bodyPr/>
        <a:lstStyle/>
        <a:p>
          <a:endParaRPr lang="es-ES"/>
        </a:p>
      </dgm:t>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t>
        <a:bodyPr/>
        <a:lstStyle/>
        <a:p>
          <a:endParaRPr lang="es-ES"/>
        </a:p>
      </dgm:t>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t>
        <a:bodyPr/>
        <a:lstStyle/>
        <a:p>
          <a:endParaRPr lang="es-ES"/>
        </a:p>
      </dgm:t>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t>
        <a:bodyPr/>
        <a:lstStyle/>
        <a:p>
          <a:endParaRPr lang="es-ES"/>
        </a:p>
      </dgm:t>
    </dgm:pt>
  </dgm:ptLst>
  <dgm:cxnLst>
    <dgm:cxn modelId="{67B9198E-5C25-4F67-B9CB-41843459D987}" type="presOf" srcId="{C8F6D009-A118-4555-A677-CBA61BF6F0D5}" destId="{BEC4ABD6-0E89-47BE-B95E-5D5D71B73DA1}" srcOrd="0" destOrd="2" presId="urn:microsoft.com/office/officeart/2005/8/layout/list1"/>
    <dgm:cxn modelId="{A43DF155-EDED-4348-8849-3FB54F8752F4}" srcId="{0E652C00-4F5E-4225-B0DE-1E16E467F052}" destId="{FDC96EDD-2D2E-424F-9793-6C67FBB810DD}" srcOrd="0" destOrd="0" parTransId="{C0F088F2-D816-422B-A598-8465D4C16265}" sibTransId="{D85BC74A-2C14-4596-B306-9B50E9FDF986}"/>
    <dgm:cxn modelId="{B2CEC7D1-0EF3-43E8-A8C4-CA91F9F8B2C6}" srcId="{717ECC8B-6813-4A27-9DC1-A0349E570257}" destId="{320F87EC-CED1-4210-8A86-B8F3B4014BD7}" srcOrd="2" destOrd="0" parTransId="{3E66B59C-1F4A-4068-B805-1D0FD9DF5EB9}" sibTransId="{9C227A2C-DB8C-4F82-9033-31A1665D63A3}"/>
    <dgm:cxn modelId="{39949B06-98CA-426A-A4A6-EA0210D2BAFD}" type="presOf" srcId="{DCD48D7A-4B03-4423-8CB5-5C5D79405805}" destId="{1DEF4F99-0D10-4E54-A0BF-F9524F830250}"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F5B463A9-1C63-49AF-836D-039CF3C3D222}" type="presOf" srcId="{CF379588-8D99-446E-9DA3-7D31B1AC5467}" destId="{06ACE6F8-0FA9-44AE-BA37-8718AB57D422}" srcOrd="0"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10D3294F-F4FE-4252-AA72-A2630A60CBB1}" type="presOf" srcId="{CF4F553E-C1BC-4366-8D1F-2538C739F34D}" destId="{72C2FA48-4513-4CD5-8267-CAFA222E040F}" srcOrd="1" destOrd="0" presId="urn:microsoft.com/office/officeart/2005/8/layout/list1"/>
    <dgm:cxn modelId="{6E3F353F-69A6-470A-90DF-68C45401EC8C}" type="presOf" srcId="{CF4F553E-C1BC-4366-8D1F-2538C739F34D}" destId="{96E24B0A-8F37-4257-B7B3-645FB1DA6A85}" srcOrd="0" destOrd="0" presId="urn:microsoft.com/office/officeart/2005/8/layout/list1"/>
    <dgm:cxn modelId="{56BF2655-C497-4B6B-B54F-A5D6AF560C8B}" type="presOf" srcId="{6632AE42-4A3F-47A4-991F-05B67D9E15A4}" destId="{FA8C06B1-BAA1-4827-A601-D14B18466DB6}" srcOrd="0" destOrd="1" presId="urn:microsoft.com/office/officeart/2005/8/layout/list1"/>
    <dgm:cxn modelId="{C0D90BEF-14F4-437B-ACE6-480F7ECC25D2}" type="presOf" srcId="{38D6ECF3-9DC0-4FA5-AA85-AE678086D86F}" destId="{0BB363C2-1000-4D63-89E1-75C121258685}" srcOrd="1"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B6A3FAA2-72B7-4EDF-9F2B-07756CCFD145}" type="presOf" srcId="{0C7E1392-1B2E-4473-98A3-7DB95B0F3E41}" destId="{3BC1BA34-3099-48F7-ADCC-C59CA8F05523}" srcOrd="0" destOrd="3" presId="urn:microsoft.com/office/officeart/2005/8/layout/list1"/>
    <dgm:cxn modelId="{6C6EB5FC-FF88-485A-AB17-1DEBD14B1B4D}" srcId="{717ECC8B-6813-4A27-9DC1-A0349E570257}" destId="{34106E7C-5D09-4727-92DE-E55E74AC51EE}" srcOrd="4" destOrd="0" parTransId="{9975E2E8-9436-4F43-A130-25EADB8F15E6}" sibTransId="{55FD3231-A594-44A3-9758-E80BFF642EBF}"/>
    <dgm:cxn modelId="{390B20E6-A9D0-40A0-91E1-C0FE58040D6E}" type="presOf" srcId="{260FD557-A6C6-4FE3-8993-4A56E5810063}" destId="{35D5CD7D-3A20-4EB8-B442-65E54571D39E}" srcOrd="0" destOrd="3" presId="urn:microsoft.com/office/officeart/2005/8/layout/list1"/>
    <dgm:cxn modelId="{B83F70F1-0D48-4D91-8D66-89823BD64B2E}" type="presOf" srcId="{0E652C00-4F5E-4225-B0DE-1E16E467F052}" destId="{C7C02459-324F-4CBA-B9A7-D10266029FAC}" srcOrd="0" destOrd="0" presId="urn:microsoft.com/office/officeart/2005/8/layout/list1"/>
    <dgm:cxn modelId="{A8694B9B-DC05-4BB0-A409-CBB61FB7F639}" srcId="{2CB7F8B1-2637-4408-9185-3A95A2E4D4D4}" destId="{789B5BC8-288B-4DDA-AB25-039F66BEA3B1}" srcOrd="1" destOrd="0" parTransId="{20DF2F84-B159-462C-A073-B863B19CCFA9}" sibTransId="{F75FF99A-F150-48D0-B60B-5CB30D5A0E5A}"/>
    <dgm:cxn modelId="{C7759BAB-9FB4-42A6-99DA-5E5775983911}" type="presOf" srcId="{C14DAE80-C9AD-4DF2-AB00-76A03871C660}" destId="{4EFCDA67-9C44-44DD-A910-D775D3C6B542}"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2827875-87B0-4C3D-9E40-622962BC691D}" srcId="{DCD48D7A-4B03-4423-8CB5-5C5D79405805}" destId="{8069E184-766F-4E8B-A1E8-51EDBCF8B787}" srcOrd="1" destOrd="0" parTransId="{F64789F9-D1CE-4AFA-889E-41DC5016CFAB}" sibTransId="{93F1D987-E557-4E03-8C29-D08B5E8AAD1B}"/>
    <dgm:cxn modelId="{72240C85-9D5C-458C-B319-EA4B04B6FA8A}" srcId="{D67F9A5A-5E88-44A1-939C-135CE3AF4041}" destId="{51776FAA-A67F-43C9-93A9-09460B1195D0}" srcOrd="2" destOrd="0" parTransId="{F49DC0A9-8665-4ADA-A379-AC107454A3ED}" sibTransId="{C8B4DFF5-5087-4292-AE4B-32507D166EBF}"/>
    <dgm:cxn modelId="{6E1DD283-6A02-4C7B-967E-43E4F2241590}" srcId="{2CB7F8B1-2637-4408-9185-3A95A2E4D4D4}" destId="{D49A736D-D090-4C3F-B7C8-90E12189F4E6}" srcOrd="0" destOrd="0" parTransId="{6CB8211D-3027-42B8-8E1D-7F7CC0C2C2AF}" sibTransId="{085597EB-8A00-4F32-B9FE-6AE8F6AD66DB}"/>
    <dgm:cxn modelId="{86BCD402-AC25-4EFC-9A1D-FA632AC7B6B7}" type="presOf" srcId="{D67F9A5A-5E88-44A1-939C-135CE3AF4041}" destId="{514BAA5A-25A1-407B-9E98-4F585743FC17}" srcOrd="1" destOrd="0" presId="urn:microsoft.com/office/officeart/2005/8/layout/list1"/>
    <dgm:cxn modelId="{DB12D2DB-01C4-4C72-B613-D8E0FA85016F}" type="presOf" srcId="{D67F9A5A-5E88-44A1-939C-135CE3AF4041}" destId="{3B8B29A2-8F27-4747-815F-4C192BC39EFB}" srcOrd="0" destOrd="0" presId="urn:microsoft.com/office/officeart/2005/8/layout/list1"/>
    <dgm:cxn modelId="{23E9C680-B431-4473-9AF5-E1D6CFC8BC2E}" type="presOf" srcId="{98B28FD7-1DA8-4B1D-A743-BD64C0AAE85A}" destId="{35D5CD7D-3A20-4EB8-B442-65E54571D39E}" srcOrd="0" destOrd="2" presId="urn:microsoft.com/office/officeart/2005/8/layout/list1"/>
    <dgm:cxn modelId="{09C94807-2443-4E06-A6A2-8ACA048AF36F}" type="presOf" srcId="{0E652C00-4F5E-4225-B0DE-1E16E467F052}" destId="{4E9F94DE-8CF1-4FE7-9A6B-53CB416743FC}" srcOrd="1" destOrd="0" presId="urn:microsoft.com/office/officeart/2005/8/layout/list1"/>
    <dgm:cxn modelId="{228A001C-DFEF-4BA8-8945-6B052FD3DB06}" srcId="{DCD48D7A-4B03-4423-8CB5-5C5D79405805}" destId="{38D6ECF3-9DC0-4FA5-AA85-AE678086D86F}" srcOrd="6" destOrd="0" parTransId="{CA07B11D-A281-4474-956D-CE017D55096D}" sibTransId="{23F1DCF5-3AF5-46F5-8EBA-1B227FFDA68A}"/>
    <dgm:cxn modelId="{FAE50C2E-D4BD-46F3-ACBD-9DE02637A7D6}" srcId="{CF4F553E-C1BC-4366-8D1F-2538C739F34D}" destId="{C14DAE80-C9AD-4DF2-AB00-76A03871C660}" srcOrd="0" destOrd="0" parTransId="{1B35EC25-3A5D-44C3-8EC6-1F67B5E94F65}" sibTransId="{EB3C29DE-5BFD-45F2-B15E-ED5B03F68740}"/>
    <dgm:cxn modelId="{49B31584-FEF4-4442-B336-882A9C197EAC}" type="presOf" srcId="{92E8A65F-F99F-488E-AF0A-565C72278797}" destId="{77262FC2-D56C-47EC-A6D3-390D5DF0E708}" srcOrd="0" destOrd="1"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64B9461D-EAC6-4AD6-8946-7E802054283C}" srcId="{D67F9A5A-5E88-44A1-939C-135CE3AF4041}" destId="{CF379588-8D99-446E-9DA3-7D31B1AC5467}" srcOrd="0" destOrd="0" parTransId="{C53496FF-16AA-4B86-9A97-C210D3425615}" sibTransId="{FA04A515-77A5-47E1-9A21-427002F75BBD}"/>
    <dgm:cxn modelId="{A78FA5E5-A2BA-4B5D-B58A-F79B8B58EBA0}" type="presOf" srcId="{2DDC3C6B-EB89-41BC-9626-2C8602AFD180}" destId="{4EFCDA67-9C44-44DD-A910-D775D3C6B542}" srcOrd="0" destOrd="2" presId="urn:microsoft.com/office/officeart/2005/8/layout/list1"/>
    <dgm:cxn modelId="{01DF30FD-85F5-4932-8A85-620FE2B1C5CA}" type="presOf" srcId="{38D6ECF3-9DC0-4FA5-AA85-AE678086D86F}" destId="{A03587EF-2C72-4284-B879-B71BE0640BA4}" srcOrd="0" destOrd="0"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62C6A6A5-51AF-43F3-B103-5345821FAFEE}" srcId="{0E652C00-4F5E-4225-B0DE-1E16E467F052}" destId="{E9D3C62B-362B-44C9-A42A-154B9DBAE91C}" srcOrd="2" destOrd="0" parTransId="{C9AEF7BE-B561-478B-BAC4-CA5215113050}" sibTransId="{FFF495EB-AA84-4FB0-A607-B67EEC28EFF6}"/>
    <dgm:cxn modelId="{91767749-E65F-449F-BD07-C9B78444673B}" type="presOf" srcId="{8069E184-766F-4E8B-A1E8-51EDBCF8B787}" destId="{C4175353-957F-4B0A-882A-9D65932C4C45}" srcOrd="1" destOrd="0" presId="urn:microsoft.com/office/officeart/2005/8/layout/list1"/>
    <dgm:cxn modelId="{4C31F452-932E-4B3C-A24D-BB317566F188}" type="presOf" srcId="{08ED7DEB-8B98-40A9-9699-ACCFB829DBE2}" destId="{BEC4ABD6-0E89-47BE-B95E-5D5D71B73DA1}" srcOrd="0" destOrd="1"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3673614D-FB3D-4D84-B4D5-C1C1FEB93DC6}" srcId="{D67F9A5A-5E88-44A1-939C-135CE3AF4041}" destId="{477C0414-2F64-47A3-9675-FE2E4F8C4A83}" srcOrd="3" destOrd="0" parTransId="{211F0972-F335-42CF-8898-D6AD2F24BDF4}" sibTransId="{8249E61B-7B06-45EC-87B1-4624BFB202FC}"/>
    <dgm:cxn modelId="{44A4FD8C-B715-4763-9E06-4EBC7F129D51}" srcId="{CF4F553E-C1BC-4366-8D1F-2538C739F34D}" destId="{FB36F50F-332B-41E1-B818-61C37228C5CE}" srcOrd="1" destOrd="0" parTransId="{1B402964-486C-4D88-B25B-BFBD3B7CB725}" sibTransId="{2F60FF59-EE81-4035-BCD0-A1A526D6233D}"/>
    <dgm:cxn modelId="{F617155A-07A4-40C6-B9E5-6E820D5C2875}" srcId="{38D6ECF3-9DC0-4FA5-AA85-AE678086D86F}" destId="{29647C36-AD56-480A-B274-AFD85B8257AC}" srcOrd="2" destOrd="0" parTransId="{4CAE2BE9-B466-4310-88AB-C78BF23B7371}" sibTransId="{8B89DDF0-7CED-46E8-8F61-0B17466698FF}"/>
    <dgm:cxn modelId="{3BF7423E-3DB0-4A87-A18C-2FC41867B2B4}" srcId="{8069E184-766F-4E8B-A1E8-51EDBCF8B787}" destId="{4E33CAE3-BFA7-460A-ADA1-9740AF500CD1}" srcOrd="0" destOrd="0" parTransId="{9DB4B8DC-C792-4F88-B9F0-3F8C466B68ED}" sibTransId="{4C4701A6-649F-4B75-8728-83D55A5A5663}"/>
    <dgm:cxn modelId="{0CAB92AF-DA12-4A69-B592-C211B1603E46}" type="presOf" srcId="{F2356AF9-BEEF-4B44-8D11-6960D17AF916}" destId="{06ACE6F8-0FA9-44AE-BA37-8718AB57D422}" srcOrd="0" destOrd="1" presId="urn:microsoft.com/office/officeart/2005/8/layout/list1"/>
    <dgm:cxn modelId="{9515F576-512B-4C41-9F47-3A4D09823602}" type="presOf" srcId="{FDC96EDD-2D2E-424F-9793-6C67FBB810DD}" destId="{FA8C06B1-BAA1-4827-A601-D14B18466DB6}" srcOrd="0" destOrd="0" presId="urn:microsoft.com/office/officeart/2005/8/layout/list1"/>
    <dgm:cxn modelId="{E7A50992-9030-47C1-8E52-A2B896656A51}" type="presOf" srcId="{34106E7C-5D09-4727-92DE-E55E74AC51EE}" destId="{3BC1BA34-3099-48F7-ADCC-C59CA8F05523}" srcOrd="0" destOrd="4" presId="urn:microsoft.com/office/officeart/2005/8/layout/list1"/>
    <dgm:cxn modelId="{3F409E34-BFAE-45FE-A027-0ABAC99B8A84}" srcId="{38D6ECF3-9DC0-4FA5-AA85-AE678086D86F}" destId="{92E8A65F-F99F-488E-AF0A-565C72278797}" srcOrd="1" destOrd="0" parTransId="{66E38FC8-C18A-470F-A205-AE2365A9DE78}" sibTransId="{B79C7341-D380-4E6F-A6A3-3F12A56CC081}"/>
    <dgm:cxn modelId="{E88658A0-3BDE-454E-A794-8505E55DC105}" srcId="{DCD48D7A-4B03-4423-8CB5-5C5D79405805}" destId="{CF4F553E-C1BC-4366-8D1F-2538C739F34D}" srcOrd="4" destOrd="0" parTransId="{87729DE7-2820-4664-B237-4A95FE1E2F12}" sibTransId="{94558B0E-E006-4B59-8C83-CEE5060F8235}"/>
    <dgm:cxn modelId="{14F3064A-33D5-4A50-A94F-22EB976BA100}" type="presOf" srcId="{789B5BC8-288B-4DDA-AB25-039F66BEA3B1}" destId="{35D5CD7D-3A20-4EB8-B442-65E54571D39E}" srcOrd="0" destOrd="1" presId="urn:microsoft.com/office/officeart/2005/8/layout/list1"/>
    <dgm:cxn modelId="{66F80349-2184-4386-B9D3-B0DFF876CB84}" srcId="{0E652C00-4F5E-4225-B0DE-1E16E467F052}" destId="{6632AE42-4A3F-47A4-991F-05B67D9E15A4}" srcOrd="1" destOrd="0" parTransId="{EA24CD28-DA30-489E-812A-8D006AD804E2}" sibTransId="{413A0DEC-0431-4D0A-9CF6-9F28DD448962}"/>
    <dgm:cxn modelId="{AF2C1DF1-0917-4A12-AD82-87034F4AA6BD}" srcId="{717ECC8B-6813-4A27-9DC1-A0349E570257}" destId="{4A7800C9-7D3D-4FD3-A0C8-055EA574631C}" srcOrd="1" destOrd="0" parTransId="{E88C88D6-C647-44AC-8F34-1CDDF9D56EAE}" sibTransId="{011E79F5-D3D2-430D-AB83-E364AA563D3C}"/>
    <dgm:cxn modelId="{ABA36423-4ADF-4BC2-B9D4-4551354C1F10}" srcId="{DCD48D7A-4B03-4423-8CB5-5C5D79405805}" destId="{0E652C00-4F5E-4225-B0DE-1E16E467F052}" srcOrd="5" destOrd="0" parTransId="{6B4BA892-C7B2-40DA-97EE-3611027033ED}" sibTransId="{49049186-C28C-4B3F-A75E-A3310F719D8A}"/>
    <dgm:cxn modelId="{794DEFC0-78A8-4CCF-9C86-48F2FE94417F}" type="presOf" srcId="{90932CD4-98AF-4D20-B3A5-3F4217DAB33C}" destId="{3BC1BA34-3099-48F7-ADCC-C59CA8F05523}" srcOrd="0" destOrd="0" presId="urn:microsoft.com/office/officeart/2005/8/layout/list1"/>
    <dgm:cxn modelId="{D226197F-CE6B-4E8C-8CDE-97726899C8AD}" type="presOf" srcId="{FB36F50F-332B-41E1-B818-61C37228C5CE}" destId="{4EFCDA67-9C44-44DD-A910-D775D3C6B542}" srcOrd="0" destOrd="1" presId="urn:microsoft.com/office/officeart/2005/8/layout/list1"/>
    <dgm:cxn modelId="{5B0414C2-1728-459D-B4A9-EB7A43C62996}" type="presOf" srcId="{717ECC8B-6813-4A27-9DC1-A0349E570257}" destId="{9702987D-0E97-487C-8CCC-50D92DF3BD3E}" srcOrd="0" destOrd="0"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E923423D-189A-42D5-94FC-8E1EFC60C632}" type="presOf" srcId="{D49A736D-D090-4C3F-B7C8-90E12189F4E6}" destId="{35D5CD7D-3A20-4EB8-B442-65E54571D39E}" srcOrd="0" destOrd="0" presId="urn:microsoft.com/office/officeart/2005/8/layout/list1"/>
    <dgm:cxn modelId="{31AA144C-E5AF-41D8-8CB7-8A2D48F310D0}" type="presOf" srcId="{51776FAA-A67F-43C9-93A9-09460B1195D0}" destId="{06ACE6F8-0FA9-44AE-BA37-8718AB57D422}" srcOrd="0" destOrd="2" presId="urn:microsoft.com/office/officeart/2005/8/layout/list1"/>
    <dgm:cxn modelId="{B7FD2BA0-B80B-4666-86AB-099B7EA06341}" type="presOf" srcId="{E9D3C62B-362B-44C9-A42A-154B9DBAE91C}" destId="{FA8C06B1-BAA1-4827-A601-D14B18466DB6}" srcOrd="0" destOrd="2" presId="urn:microsoft.com/office/officeart/2005/8/layout/list1"/>
    <dgm:cxn modelId="{5EFBE1C5-BAFA-4A4F-97DC-DCEC94D3930E}" type="presOf" srcId="{7AD3D970-693A-46CB-93F2-8719BB4A2138}" destId="{77262FC2-D56C-47EC-A6D3-390D5DF0E708}" srcOrd="0" destOrd="0" presId="urn:microsoft.com/office/officeart/2005/8/layout/list1"/>
    <dgm:cxn modelId="{F0618CD4-2AC3-47D0-8F11-BACCD701AD92}" type="presOf" srcId="{717ECC8B-6813-4A27-9DC1-A0349E570257}" destId="{2F94551E-AD58-4389-A867-ACC7E854241D}" srcOrd="1" destOrd="0" presId="urn:microsoft.com/office/officeart/2005/8/layout/list1"/>
    <dgm:cxn modelId="{48FD79B7-0A80-4168-B74D-E45585C648D8}" srcId="{DCD48D7A-4B03-4423-8CB5-5C5D79405805}" destId="{717ECC8B-6813-4A27-9DC1-A0349E570257}" srcOrd="2" destOrd="0" parTransId="{D945DCAA-29DE-415E-9EC0-2EA9CDBA637F}" sibTransId="{60E19195-CF68-47DE-9785-66C048977208}"/>
    <dgm:cxn modelId="{21FF54B0-7061-409D-AA77-9C011DC7E50B}" srcId="{717ECC8B-6813-4A27-9DC1-A0349E570257}" destId="{0C7E1392-1B2E-4473-98A3-7DB95B0F3E41}" srcOrd="3" destOrd="0" parTransId="{1BB85BBF-AE3C-4053-94E1-A07AA9D27118}" sibTransId="{170804D9-020B-4492-BDDC-2864E2B9B088}"/>
    <dgm:cxn modelId="{81798117-7F32-4512-A9BE-FB15A365DCF2}" type="presOf" srcId="{477C0414-2F64-47A3-9675-FE2E4F8C4A83}" destId="{06ACE6F8-0FA9-44AE-BA37-8718AB57D422}" srcOrd="0" destOrd="3" presId="urn:microsoft.com/office/officeart/2005/8/layout/list1"/>
    <dgm:cxn modelId="{5106C352-9084-428F-ABCE-4715AAA43E33}" type="presOf" srcId="{29647C36-AD56-480A-B274-AFD85B8257AC}" destId="{77262FC2-D56C-47EC-A6D3-390D5DF0E708}"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954406F2-1B59-4EB7-8571-C1BB56C70C82}" type="presOf" srcId="{320F87EC-CED1-4210-8A86-B8F3B4014BD7}" destId="{3BC1BA34-3099-48F7-ADCC-C59CA8F05523}" srcOrd="0" destOrd="2" presId="urn:microsoft.com/office/officeart/2005/8/layout/list1"/>
    <dgm:cxn modelId="{C7F3AF26-7028-4FBC-A3B8-442CFA4F4A7F}" type="presOf" srcId="{4A7800C9-7D3D-4FD3-A0C8-055EA574631C}" destId="{3BC1BA34-3099-48F7-ADCC-C59CA8F05523}" srcOrd="0" destOrd="1" presId="urn:microsoft.com/office/officeart/2005/8/layout/list1"/>
    <dgm:cxn modelId="{0F5FD01F-7C50-4552-ACA8-1BCD7B93BC0C}" type="presOf" srcId="{275C1FC4-3E17-4EB7-B629-3B18A2C22A68}" destId="{3BC1BA34-3099-48F7-ADCC-C59CA8F05523}" srcOrd="0" destOrd="5"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84B27017-A550-4955-B34A-A6F39E2DEC14}" srcId="{38D6ECF3-9DC0-4FA5-AA85-AE678086D86F}" destId="{7AD3D970-693A-46CB-93F2-8719BB4A2138}" srcOrd="0" destOrd="0" parTransId="{76659B4B-2119-4F3E-A632-F083A9E2AF61}" sibTransId="{004D6EF7-97F6-4EB3-9B3E-229E15C08DFD}"/>
    <dgm:cxn modelId="{6ECE81EC-BB4B-453C-92DD-2559DD914CE7}" type="presOf" srcId="{2CB7F8B1-2637-4408-9185-3A95A2E4D4D4}" destId="{E6E34545-7A70-45F5-AF30-5300FEAF0CB4}" srcOrd="1" destOrd="0" presId="urn:microsoft.com/office/officeart/2005/8/layout/list1"/>
    <dgm:cxn modelId="{1FF54305-BFB2-4855-ACDA-8F153FA4F52D}" type="presOf" srcId="{8069E184-766F-4E8B-A1E8-51EDBCF8B787}" destId="{8FFBFEAB-4C29-43E1-9195-E019257224C0}" srcOrd="0"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952D29FA-01DB-4FF4-B950-87A63CC80292}" srcId="{D67F9A5A-5E88-44A1-939C-135CE3AF4041}" destId="{F2356AF9-BEEF-4B44-8D11-6960D17AF916}" srcOrd="1" destOrd="0" parTransId="{30965C44-C041-42DC-BEED-B4376C8E6B72}" sibTransId="{B601354C-9FC2-4283-877B-28B5BED5CBBC}"/>
    <dgm:cxn modelId="{387F9B62-BA72-46DA-93B7-D805807BFC03}" srcId="{717ECC8B-6813-4A27-9DC1-A0349E570257}" destId="{275C1FC4-3E17-4EB7-B629-3B18A2C22A68}" srcOrd="5" destOrd="0" parTransId="{47FF5181-689E-402C-BA5E-A7F036D82964}" sibTransId="{BD9B50B6-A249-4B4C-A504-6B8A26A3E4B7}"/>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384545"/>
          <a:ext cx="3707454" cy="10710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384545"/>
        <a:ext cx="3707454" cy="1071000"/>
      </dsp:txXfrm>
    </dsp:sp>
    <dsp:sp modelId="{E6E34545-7A70-45F5-AF30-5300FEAF0CB4}">
      <dsp:nvSpPr>
        <dsp:cNvPr id="0" name=""/>
        <dsp:cNvSpPr/>
      </dsp:nvSpPr>
      <dsp:spPr>
        <a:xfrm>
          <a:off x="185372" y="17458"/>
          <a:ext cx="2595217" cy="59040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1. FASE DE PREPARACION</a:t>
          </a:r>
        </a:p>
      </dsp:txBody>
      <dsp:txXfrm>
        <a:off x="214193" y="46279"/>
        <a:ext cx="2537575" cy="532758"/>
      </dsp:txXfrm>
    </dsp:sp>
    <dsp:sp modelId="{BEC4ABD6-0E89-47BE-B95E-5D5D71B73DA1}">
      <dsp:nvSpPr>
        <dsp:cNvPr id="0" name=""/>
        <dsp:cNvSpPr/>
      </dsp:nvSpPr>
      <dsp:spPr>
        <a:xfrm>
          <a:off x="0" y="1858745"/>
          <a:ext cx="3707454" cy="1197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858745"/>
        <a:ext cx="3707454" cy="1197000"/>
      </dsp:txXfrm>
    </dsp:sp>
    <dsp:sp modelId="{C4175353-957F-4B0A-882A-9D65932C4C45}">
      <dsp:nvSpPr>
        <dsp:cNvPr id="0" name=""/>
        <dsp:cNvSpPr/>
      </dsp:nvSpPr>
      <dsp:spPr>
        <a:xfrm>
          <a:off x="199941" y="1546577"/>
          <a:ext cx="2595217" cy="59040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2. FASE DE APRESTAMIENTO</a:t>
          </a:r>
        </a:p>
      </dsp:txBody>
      <dsp:txXfrm>
        <a:off x="228762" y="1575398"/>
        <a:ext cx="2537575" cy="532758"/>
      </dsp:txXfrm>
    </dsp:sp>
    <dsp:sp modelId="{3BC1BA34-3099-48F7-ADCC-C59CA8F05523}">
      <dsp:nvSpPr>
        <dsp:cNvPr id="0" name=""/>
        <dsp:cNvSpPr/>
      </dsp:nvSpPr>
      <dsp:spPr>
        <a:xfrm>
          <a:off x="0" y="3458944"/>
          <a:ext cx="3707454" cy="1383260"/>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458944"/>
        <a:ext cx="3707454" cy="1383260"/>
      </dsp:txXfrm>
    </dsp:sp>
    <dsp:sp modelId="{2F94551E-AD58-4389-A867-ACC7E854241D}">
      <dsp:nvSpPr>
        <dsp:cNvPr id="0" name=""/>
        <dsp:cNvSpPr/>
      </dsp:nvSpPr>
      <dsp:spPr>
        <a:xfrm>
          <a:off x="178087" y="3146777"/>
          <a:ext cx="2595217" cy="59040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3. FASE  LOGISTICA Y OPERATIVA</a:t>
          </a:r>
        </a:p>
      </dsp:txBody>
      <dsp:txXfrm>
        <a:off x="206908" y="3175598"/>
        <a:ext cx="2537575" cy="532758"/>
      </dsp:txXfrm>
    </dsp:sp>
    <dsp:sp modelId="{06ACE6F8-0FA9-44AE-BA37-8718AB57D422}">
      <dsp:nvSpPr>
        <dsp:cNvPr id="0" name=""/>
        <dsp:cNvSpPr/>
      </dsp:nvSpPr>
      <dsp:spPr>
        <a:xfrm>
          <a:off x="0" y="5288353"/>
          <a:ext cx="3707454" cy="1197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288353"/>
        <a:ext cx="3707454" cy="1197000"/>
      </dsp:txXfrm>
    </dsp:sp>
    <dsp:sp modelId="{514BAA5A-25A1-407B-9E98-4F585743FC17}">
      <dsp:nvSpPr>
        <dsp:cNvPr id="0" name=""/>
        <dsp:cNvSpPr/>
      </dsp:nvSpPr>
      <dsp:spPr>
        <a:xfrm>
          <a:off x="185372" y="4933237"/>
          <a:ext cx="2595217" cy="59040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4. FASE DE OFICINA</a:t>
          </a:r>
        </a:p>
      </dsp:txBody>
      <dsp:txXfrm>
        <a:off x="214193" y="4962058"/>
        <a:ext cx="2537575" cy="532758"/>
      </dsp:txXfrm>
    </dsp:sp>
    <dsp:sp modelId="{4EFCDA67-9C44-44DD-A910-D775D3C6B542}">
      <dsp:nvSpPr>
        <dsp:cNvPr id="0" name=""/>
        <dsp:cNvSpPr/>
      </dsp:nvSpPr>
      <dsp:spPr>
        <a:xfrm>
          <a:off x="0" y="6859981"/>
          <a:ext cx="3707454" cy="79682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859981"/>
        <a:ext cx="3707454" cy="796827"/>
      </dsp:txXfrm>
    </dsp:sp>
    <dsp:sp modelId="{72C2FA48-4513-4CD5-8267-CAFA222E040F}">
      <dsp:nvSpPr>
        <dsp:cNvPr id="0" name=""/>
        <dsp:cNvSpPr/>
      </dsp:nvSpPr>
      <dsp:spPr>
        <a:xfrm>
          <a:off x="178087" y="6570048"/>
          <a:ext cx="2595217" cy="59040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5. FASE DE FORMULACION</a:t>
          </a:r>
        </a:p>
      </dsp:txBody>
      <dsp:txXfrm>
        <a:off x="206908" y="6598869"/>
        <a:ext cx="2537575" cy="532758"/>
      </dsp:txXfrm>
    </dsp:sp>
    <dsp:sp modelId="{FA8C06B1-BAA1-4827-A601-D14B18466DB6}">
      <dsp:nvSpPr>
        <dsp:cNvPr id="0" name=""/>
        <dsp:cNvSpPr/>
      </dsp:nvSpPr>
      <dsp:spPr>
        <a:xfrm>
          <a:off x="0" y="8045633"/>
          <a:ext cx="3707454" cy="11655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8045633"/>
        <a:ext cx="3707454" cy="1165500"/>
      </dsp:txXfrm>
    </dsp:sp>
    <dsp:sp modelId="{4E9F94DE-8CF1-4FE7-9A6B-53CB416743FC}">
      <dsp:nvSpPr>
        <dsp:cNvPr id="0" name=""/>
        <dsp:cNvSpPr/>
      </dsp:nvSpPr>
      <dsp:spPr>
        <a:xfrm>
          <a:off x="185372" y="7751768"/>
          <a:ext cx="2595217" cy="59040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6. FASE DE IMPLEMENTACION</a:t>
          </a:r>
        </a:p>
      </dsp:txBody>
      <dsp:txXfrm>
        <a:off x="214193" y="7780589"/>
        <a:ext cx="2537575" cy="532758"/>
      </dsp:txXfrm>
    </dsp:sp>
    <dsp:sp modelId="{77262FC2-D56C-47EC-A6D3-390D5DF0E708}">
      <dsp:nvSpPr>
        <dsp:cNvPr id="0" name=""/>
        <dsp:cNvSpPr/>
      </dsp:nvSpPr>
      <dsp:spPr>
        <a:xfrm>
          <a:off x="0" y="9559905"/>
          <a:ext cx="3707454" cy="913500"/>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7740" tIns="312420" rIns="287740"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559905"/>
        <a:ext cx="3707454" cy="913500"/>
      </dsp:txXfrm>
    </dsp:sp>
    <dsp:sp modelId="{0BB363C2-1000-4D63-89E1-75C121258685}">
      <dsp:nvSpPr>
        <dsp:cNvPr id="0" name=""/>
        <dsp:cNvSpPr/>
      </dsp:nvSpPr>
      <dsp:spPr>
        <a:xfrm>
          <a:off x="192657" y="9320468"/>
          <a:ext cx="2595217" cy="59040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093" tIns="0" rIns="98093" bIns="0" numCol="1" spcCol="1270" anchor="ctr" anchorCtr="0">
          <a:noAutofit/>
        </a:bodyPr>
        <a:lstStyle/>
        <a:p>
          <a:pPr lvl="0" algn="l" defTabSz="400050">
            <a:lnSpc>
              <a:spcPct val="90000"/>
            </a:lnSpc>
            <a:spcBef>
              <a:spcPct val="0"/>
            </a:spcBef>
            <a:spcAft>
              <a:spcPct val="35000"/>
            </a:spcAft>
          </a:pPr>
          <a:r>
            <a:rPr lang="es-CO" sz="900" b="1" kern="1200"/>
            <a:t>7. FASE DE SEGUIMIENTO Y ACTUALIZACION</a:t>
          </a:r>
        </a:p>
      </dsp:txBody>
      <dsp:txXfrm>
        <a:off x="221478" y="9349289"/>
        <a:ext cx="253757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8.png"/><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a16="http://schemas.microsoft.com/office/drawing/2014/main" id="{00000000-0008-0000-0000-00000A000000}"/>
            </a:ext>
          </a:extLst>
        </xdr:cNvPr>
        <xdr:cNvGrpSpPr>
          <a:grpSpLocks/>
        </xdr:cNvGrpSpPr>
      </xdr:nvGrpSpPr>
      <xdr:grpSpPr bwMode="auto">
        <a:xfrm>
          <a:off x="2" y="0"/>
          <a:ext cx="10048873" cy="1657350"/>
          <a:chOff x="57151" y="47625"/>
          <a:chExt cx="6181724" cy="1581150"/>
        </a:xfrm>
      </xdr:grpSpPr>
      <xdr:pic>
        <xdr:nvPicPr>
          <xdr:cNvPr id="11" name="1 Imagen" descr="ESCUDO-transp-lema-blanc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30481</xdr:colOff>
      <xdr:row>87</xdr:row>
      <xdr:rowOff>144780</xdr:rowOff>
    </xdr:from>
    <xdr:to>
      <xdr:col>2</xdr:col>
      <xdr:colOff>2372310</xdr:colOff>
      <xdr:row>87</xdr:row>
      <xdr:rowOff>240800</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98</xdr:row>
      <xdr:rowOff>0</xdr:rowOff>
    </xdr:from>
    <xdr:to>
      <xdr:col>2</xdr:col>
      <xdr:colOff>1718424</xdr:colOff>
      <xdr:row>99</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104</xdr:row>
      <xdr:rowOff>15240</xdr:rowOff>
    </xdr:from>
    <xdr:to>
      <xdr:col>2</xdr:col>
      <xdr:colOff>1654392</xdr:colOff>
      <xdr:row>105</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110</xdr:row>
      <xdr:rowOff>144780</xdr:rowOff>
    </xdr:from>
    <xdr:to>
      <xdr:col>2</xdr:col>
      <xdr:colOff>1655918</xdr:colOff>
      <xdr:row>111</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117</xdr:row>
      <xdr:rowOff>53341</xdr:rowOff>
    </xdr:from>
    <xdr:to>
      <xdr:col>2</xdr:col>
      <xdr:colOff>2206150</xdr:colOff>
      <xdr:row>118</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5277633" cy="1277615"/>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647701</xdr:colOff>
      <xdr:row>81</xdr:row>
      <xdr:rowOff>68580</xdr:rowOff>
    </xdr:from>
    <xdr:to>
      <xdr:col>2</xdr:col>
      <xdr:colOff>1905110</xdr:colOff>
      <xdr:row>83</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58616</xdr:rowOff>
    </xdr:from>
    <xdr:to>
      <xdr:col>19</xdr:col>
      <xdr:colOff>696056</xdr:colOff>
      <xdr:row>0</xdr:row>
      <xdr:rowOff>945520</xdr:rowOff>
    </xdr:to>
    <xdr:grpSp>
      <xdr:nvGrpSpPr>
        <xdr:cNvPr id="2" name="1 Grupo">
          <a:extLst>
            <a:ext uri="{FF2B5EF4-FFF2-40B4-BE49-F238E27FC236}">
              <a16:creationId xmlns:a16="http://schemas.microsoft.com/office/drawing/2014/main" id="{00000000-0008-0000-0100-000002000000}"/>
            </a:ext>
          </a:extLst>
        </xdr:cNvPr>
        <xdr:cNvGrpSpPr>
          <a:grpSpLocks/>
        </xdr:cNvGrpSpPr>
      </xdr:nvGrpSpPr>
      <xdr:grpSpPr bwMode="auto">
        <a:xfrm>
          <a:off x="0" y="58616"/>
          <a:ext cx="25766344" cy="886904"/>
          <a:chOff x="57150" y="170793"/>
          <a:chExt cx="8104898" cy="1863624"/>
        </a:xfrm>
      </xdr:grpSpPr>
      <xdr:pic>
        <xdr:nvPicPr>
          <xdr:cNvPr id="3" name="1 Imagen" descr="ESCUDO-transp-lema-blanco.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170793"/>
            <a:ext cx="239804" cy="1863624"/>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311869" y="310548"/>
            <a:ext cx="7850179" cy="15537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5141561"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5472021"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7095158"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126</xdr:row>
      <xdr:rowOff>144780</xdr:rowOff>
    </xdr:from>
    <xdr:to>
      <xdr:col>3</xdr:col>
      <xdr:colOff>1112808</xdr:colOff>
      <xdr:row>126</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139</xdr:row>
      <xdr:rowOff>7620</xdr:rowOff>
    </xdr:from>
    <xdr:to>
      <xdr:col>3</xdr:col>
      <xdr:colOff>1089896</xdr:colOff>
      <xdr:row>139</xdr:row>
      <xdr:rowOff>251481</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65960" y="53393340"/>
          <a:ext cx="2728196" cy="243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6132939"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5540056"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548640</xdr:colOff>
      <xdr:row>162</xdr:row>
      <xdr:rowOff>15240</xdr:rowOff>
    </xdr:from>
    <xdr:to>
      <xdr:col>2</xdr:col>
      <xdr:colOff>2232806</xdr:colOff>
      <xdr:row>164</xdr:row>
      <xdr:rowOff>22892</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CC3454E8-27FB-4C34-8274-7862C422C61A}"/>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DAC75E31-9F83-4903-ACF3-9E2B41611884}"/>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0</xdr:colOff>
      <xdr:row>0</xdr:row>
      <xdr:rowOff>0</xdr:rowOff>
    </xdr:from>
    <xdr:to>
      <xdr:col>0</xdr:col>
      <xdr:colOff>1209675</xdr:colOff>
      <xdr:row>0</xdr:row>
      <xdr:rowOff>1581150</xdr:rowOff>
    </xdr:to>
    <xdr:pic>
      <xdr:nvPicPr>
        <xdr:cNvPr id="4" name="1 Imagen" descr="ESCUDO-transp-lema-blanco.png">
          <a:extLst>
            <a:ext uri="{FF2B5EF4-FFF2-40B4-BE49-F238E27FC236}">
              <a16:creationId xmlns:a16="http://schemas.microsoft.com/office/drawing/2014/main" id="{1FA4DF99-198A-43DC-8DAD-6F4702F0167E}"/>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5" name="3 CuadroTexto">
          <a:extLst>
            <a:ext uri="{FF2B5EF4-FFF2-40B4-BE49-F238E27FC236}">
              <a16:creationId xmlns:a16="http://schemas.microsoft.com/office/drawing/2014/main" id="{C57F1A09-4EF7-4C1D-A634-14C8208115D7}"/>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512212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5287352" cy="1277615"/>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5161000"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F1D47FA6-BEA6-46A2-947D-085741ED2E5F}"/>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5B7071D5-7FEB-49AA-8FAE-14C487844102}"/>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A2343081-5546-4134-888F-693B2D3442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7B139FA6-E275-4815-A8E6-E5457E3EC7F1}"/>
            </a:ext>
          </a:extLst>
        </xdr:cNvPr>
        <xdr:cNvSpPr txBox="1"/>
      </xdr:nvSpPr>
      <xdr:spPr bwMode="auto">
        <a:xfrm>
          <a:off x="1266825" y="171450"/>
          <a:ext cx="46196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B8DBD9D2-3886-41CE-8B50-60FE9441D9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F60A2689-A6BE-40A0-8FEC-CD4C9EFBCA86}"/>
            </a:ext>
          </a:extLst>
        </xdr:cNvPr>
        <xdr:cNvSpPr txBox="1"/>
      </xdr:nvSpPr>
      <xdr:spPr bwMode="auto">
        <a:xfrm>
          <a:off x="1266825" y="200025"/>
          <a:ext cx="56959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800-000002000000}"/>
            </a:ext>
          </a:extLst>
        </xdr:cNvPr>
        <xdr:cNvGrpSpPr>
          <a:grpSpLocks/>
        </xdr:cNvGrpSpPr>
      </xdr:nvGrpSpPr>
      <xdr:grpSpPr bwMode="auto">
        <a:xfrm>
          <a:off x="0" y="0"/>
          <a:ext cx="6687344" cy="1656953"/>
          <a:chOff x="57150" y="47625"/>
          <a:chExt cx="6181725" cy="1581150"/>
        </a:xfrm>
      </xdr:grpSpPr>
      <xdr:pic>
        <xdr:nvPicPr>
          <xdr:cNvPr id="3" name="1 Imagen" descr="ESCUDO-transp-lema-blanco.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167</xdr:row>
      <xdr:rowOff>167640</xdr:rowOff>
    </xdr:from>
    <xdr:to>
      <xdr:col>5</xdr:col>
      <xdr:colOff>84107</xdr:colOff>
      <xdr:row>168</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202</xdr:row>
      <xdr:rowOff>38100</xdr:rowOff>
    </xdr:from>
    <xdr:to>
      <xdr:col>3</xdr:col>
      <xdr:colOff>1257378</xdr:colOff>
      <xdr:row>203</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210</xdr:row>
      <xdr:rowOff>38100</xdr:rowOff>
    </xdr:from>
    <xdr:to>
      <xdr:col>3</xdr:col>
      <xdr:colOff>1691776</xdr:colOff>
      <xdr:row>210</xdr:row>
      <xdr:rowOff>335306</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102</xdr:row>
      <xdr:rowOff>53340</xdr:rowOff>
    </xdr:from>
    <xdr:to>
      <xdr:col>5</xdr:col>
      <xdr:colOff>312708</xdr:colOff>
      <xdr:row>102</xdr:row>
      <xdr:rowOff>190512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5452582" cy="1261675"/>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355388"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s/Descargas/9_feb_Formatos%20SINA%20-%20PAI%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chivos/Documentos/MADS/FORMATOS/INFORMES%20DE%20GESTI&#211;N%202021/Formatos%20SINA_PAI%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chivos/Documentos/MADS/FORMATOS/INFORMES%20DE%20GESTI&#211;N%202021/Formatos%20SINA%20-%20PAI%202021_En%20construc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2)"/>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3">
          <cell r="D33" t="str">
            <v>SI APLICA</v>
          </cell>
          <cell r="F33" t="str">
            <v>SI SE REPORTA</v>
          </cell>
        </row>
        <row r="34">
          <cell r="D34" t="str">
            <v>NO APLICA</v>
          </cell>
          <cell r="F34" t="str">
            <v>NO SE REPORTA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Informe Ingresos"/>
      <sheetName val="PROTOCOLO INGRESOS"/>
      <sheetName val="INGRESOS-IDR"/>
      <sheetName val="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persons/person.xml><?xml version="1.0" encoding="utf-8"?>
<personList xmlns="http://schemas.microsoft.com/office/spreadsheetml/2018/threadedcomments" xmlns:x="http://schemas.openxmlformats.org/spreadsheetml/2006/main">
  <person displayName="IVAN DARIO RAMIREZ BEJARANO" id="{63659C95-0666-4436-9CF9-4045985439A2}" userId="889ac38eab08a684"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5" dT="2021-12-01T15:07:18.34" personId="{63659C95-0666-4436-9CF9-4045985439A2}" id="{9CB463AE-A55E-446D-9B44-5835674B7BFE}">
    <text>CVC-GUIA DE 2020 REVISAR - GUILLERMO MURCIA DIRECCIÓN DE BOSQUES</text>
  </threadedComment>
  <threadedComment ref="L28" dT="2021-12-01T15:17:06.39" personId="{63659C95-0666-4436-9CF9-4045985439A2}" id="{A5516378-ADDF-4E61-98DF-BD414214AE3D}">
    <text>Revisar con IMG POMCAS,  allí no se requiere dato de adopción - CVC</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cambioclimatico.minambiente.gov.c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minambiente.gov.co/index.php/ambientes-y-desarrollos-sostenibles/negocios-verdes-y-sostenibles"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R58"/>
  <sheetViews>
    <sheetView topLeftCell="A4" workbookViewId="0">
      <selection activeCell="F11" sqref="F11"/>
    </sheetView>
  </sheetViews>
  <sheetFormatPr baseColWidth="10" defaultColWidth="10.7109375" defaultRowHeight="15"/>
  <cols>
    <col min="1" max="1" width="5.85546875" customWidth="1"/>
    <col min="2" max="2" width="44.28515625" customWidth="1"/>
    <col min="3" max="3" width="68.42578125" customWidth="1"/>
    <col min="7" max="7" width="0" hidden="1" customWidth="1"/>
    <col min="8" max="8" width="15.42578125" hidden="1" customWidth="1"/>
    <col min="9" max="9" width="11.42578125" hidden="1" customWidth="1"/>
  </cols>
  <sheetData>
    <row r="1" spans="1:18" s="558" customFormat="1" ht="130.5" customHeight="1" thickBot="1">
      <c r="A1" s="578"/>
      <c r="B1" s="579"/>
      <c r="C1" s="580"/>
      <c r="D1"/>
      <c r="E1"/>
      <c r="F1"/>
      <c r="G1"/>
      <c r="H1"/>
      <c r="I1"/>
      <c r="J1"/>
      <c r="K1"/>
      <c r="L1"/>
      <c r="M1"/>
      <c r="N1"/>
      <c r="O1"/>
      <c r="P1"/>
      <c r="Q1"/>
      <c r="R1"/>
    </row>
    <row r="2" spans="1:18" s="559" customFormat="1" ht="39.75" customHeight="1" thickBot="1">
      <c r="A2" s="1108" t="s">
        <v>1522</v>
      </c>
      <c r="B2" s="1109"/>
      <c r="C2" s="1110"/>
      <c r="D2"/>
      <c r="E2"/>
      <c r="F2"/>
      <c r="G2"/>
      <c r="H2"/>
      <c r="I2"/>
      <c r="J2"/>
      <c r="K2"/>
      <c r="L2"/>
      <c r="M2"/>
      <c r="N2"/>
      <c r="O2"/>
      <c r="P2"/>
      <c r="Q2"/>
      <c r="R2"/>
    </row>
    <row r="4" spans="1:18" ht="15.75" thickBot="1"/>
    <row r="5" spans="1:18" s="568" customFormat="1" ht="23.25" customHeight="1">
      <c r="B5" s="569" t="s">
        <v>1305</v>
      </c>
      <c r="C5" s="570"/>
      <c r="H5" s="568" t="s">
        <v>1306</v>
      </c>
    </row>
    <row r="6" spans="1:18" s="568" customFormat="1" ht="23.25" customHeight="1">
      <c r="B6" s="571" t="s">
        <v>1346</v>
      </c>
      <c r="C6" s="572"/>
      <c r="H6" s="568" t="s">
        <v>1307</v>
      </c>
    </row>
    <row r="7" spans="1:18" s="568" customFormat="1" ht="23.25" customHeight="1">
      <c r="B7" s="571" t="s">
        <v>1347</v>
      </c>
      <c r="C7" s="572"/>
      <c r="H7" s="568" t="s">
        <v>1308</v>
      </c>
    </row>
    <row r="8" spans="1:18" s="568" customFormat="1" ht="23.25" customHeight="1">
      <c r="B8" s="571" t="s">
        <v>40</v>
      </c>
      <c r="C8" s="572"/>
      <c r="H8" s="568" t="s">
        <v>1309</v>
      </c>
    </row>
    <row r="9" spans="1:18" s="568" customFormat="1" ht="23.25" customHeight="1">
      <c r="B9" s="571" t="s">
        <v>42</v>
      </c>
      <c r="C9" s="572"/>
      <c r="H9" s="568" t="s">
        <v>1310</v>
      </c>
    </row>
    <row r="10" spans="1:18" s="568" customFormat="1" ht="23.25" customHeight="1">
      <c r="B10" s="571" t="s">
        <v>43</v>
      </c>
      <c r="C10" s="572"/>
      <c r="H10" s="568" t="s">
        <v>1311</v>
      </c>
    </row>
    <row r="11" spans="1:18" s="568" customFormat="1" ht="23.25" customHeight="1" thickBot="1">
      <c r="B11" s="573" t="s">
        <v>44</v>
      </c>
      <c r="C11" s="574"/>
      <c r="H11" s="568" t="s">
        <v>1312</v>
      </c>
    </row>
    <row r="12" spans="1:18">
      <c r="H12" t="s">
        <v>1313</v>
      </c>
    </row>
    <row r="13" spans="1:18">
      <c r="H13" t="s">
        <v>1314</v>
      </c>
    </row>
    <row r="14" spans="1:18">
      <c r="H14" t="s">
        <v>1315</v>
      </c>
    </row>
    <row r="15" spans="1:18">
      <c r="H15" t="s">
        <v>1316</v>
      </c>
    </row>
    <row r="16" spans="1:18">
      <c r="H16" t="s">
        <v>1317</v>
      </c>
    </row>
    <row r="17" spans="8:8">
      <c r="H17" t="s">
        <v>1318</v>
      </c>
    </row>
    <row r="18" spans="8:8">
      <c r="H18" t="s">
        <v>1319</v>
      </c>
    </row>
    <row r="19" spans="8:8">
      <c r="H19" t="s">
        <v>1320</v>
      </c>
    </row>
    <row r="20" spans="8:8">
      <c r="H20" t="s">
        <v>1321</v>
      </c>
    </row>
    <row r="21" spans="8:8">
      <c r="H21" t="s">
        <v>1322</v>
      </c>
    </row>
    <row r="22" spans="8:8">
      <c r="H22" t="s">
        <v>1323</v>
      </c>
    </row>
    <row r="23" spans="8:8">
      <c r="H23" t="s">
        <v>1324</v>
      </c>
    </row>
    <row r="24" spans="8:8">
      <c r="H24" t="s">
        <v>1325</v>
      </c>
    </row>
    <row r="25" spans="8:8">
      <c r="H25" t="s">
        <v>1326</v>
      </c>
    </row>
    <row r="26" spans="8:8">
      <c r="H26" t="s">
        <v>1327</v>
      </c>
    </row>
    <row r="27" spans="8:8">
      <c r="H27" t="s">
        <v>1328</v>
      </c>
    </row>
    <row r="28" spans="8:8">
      <c r="H28" t="s">
        <v>1591</v>
      </c>
    </row>
    <row r="29" spans="8:8" s="416" customFormat="1">
      <c r="H29" s="416" t="s">
        <v>1329</v>
      </c>
    </row>
    <row r="30" spans="8:8">
      <c r="H30" t="s">
        <v>1330</v>
      </c>
    </row>
    <row r="31" spans="8:8">
      <c r="H31" t="s">
        <v>1331</v>
      </c>
    </row>
    <row r="32" spans="8:8">
      <c r="H32" t="s">
        <v>1332</v>
      </c>
    </row>
    <row r="33" spans="8:8">
      <c r="H33" t="s">
        <v>1333</v>
      </c>
    </row>
    <row r="34" spans="8:8">
      <c r="H34" t="s">
        <v>1334</v>
      </c>
    </row>
    <row r="35" spans="8:8">
      <c r="H35" t="s">
        <v>1335</v>
      </c>
    </row>
    <row r="36" spans="8:8">
      <c r="H36" t="s">
        <v>1336</v>
      </c>
    </row>
    <row r="37" spans="8:8">
      <c r="H37" t="s">
        <v>1337</v>
      </c>
    </row>
    <row r="39" spans="8:8">
      <c r="H39" t="s">
        <v>1338</v>
      </c>
    </row>
    <row r="40" spans="8:8">
      <c r="H40" t="s">
        <v>1339</v>
      </c>
    </row>
    <row r="41" spans="8:8">
      <c r="H41" t="s">
        <v>1340</v>
      </c>
    </row>
    <row r="42" spans="8:8">
      <c r="H42" t="s">
        <v>1341</v>
      </c>
    </row>
    <row r="43" spans="8:8">
      <c r="H43" t="s">
        <v>1342</v>
      </c>
    </row>
    <row r="44" spans="8:8">
      <c r="H44" t="s">
        <v>1343</v>
      </c>
    </row>
    <row r="45" spans="8:8">
      <c r="H45" t="s">
        <v>1344</v>
      </c>
    </row>
    <row r="46" spans="8:8">
      <c r="H46" t="s">
        <v>1345</v>
      </c>
    </row>
    <row r="47" spans="8:8">
      <c r="H47" s="416" t="s">
        <v>1579</v>
      </c>
    </row>
    <row r="48" spans="8:8">
      <c r="H48" s="416" t="s">
        <v>1580</v>
      </c>
    </row>
    <row r="49" spans="8:8">
      <c r="H49" s="416" t="s">
        <v>1581</v>
      </c>
    </row>
    <row r="50" spans="8:8">
      <c r="H50" s="416" t="s">
        <v>1582</v>
      </c>
    </row>
    <row r="51" spans="8:8">
      <c r="H51" s="416" t="s">
        <v>1583</v>
      </c>
    </row>
    <row r="52" spans="8:8">
      <c r="H52" s="416" t="s">
        <v>1584</v>
      </c>
    </row>
    <row r="53" spans="8:8">
      <c r="H53" s="416" t="s">
        <v>1585</v>
      </c>
    </row>
    <row r="54" spans="8:8">
      <c r="H54" s="416" t="s">
        <v>1586</v>
      </c>
    </row>
    <row r="55" spans="8:8">
      <c r="H55" s="416" t="s">
        <v>1587</v>
      </c>
    </row>
    <row r="56" spans="8:8">
      <c r="H56" s="416" t="s">
        <v>1588</v>
      </c>
    </row>
    <row r="57" spans="8:8">
      <c r="H57" s="416" t="s">
        <v>1589</v>
      </c>
    </row>
    <row r="58" spans="8:8">
      <c r="H58" s="416" t="s">
        <v>1590</v>
      </c>
    </row>
  </sheetData>
  <mergeCells count="1">
    <mergeCell ref="A2:C2"/>
  </mergeCells>
  <dataValidations count="2">
    <dataValidation type="list" allowBlank="1" showInputMessage="1" showErrorMessage="1" prompt="Seleccione la CAR de la cual incorporara la información" sqref="C5">
      <formula1>Lista_CAR</formula1>
    </dataValidation>
    <dataValidation type="list" allowBlank="1" showInputMessage="1" showErrorMessage="1" prompt="Seleccione el perido a reportar" sqref="C6">
      <formula1>$H$39:$H$58</formula1>
    </dataValidation>
  </dataValidations>
  <pageMargins left="0.7" right="0.7" top="0.75" bottom="0.75" header="0.3" footer="0.3"/>
  <pageSetup paperSize="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R32"/>
  <sheetViews>
    <sheetView showGridLines="0" zoomScale="96" zoomScaleNormal="96" workbookViewId="0">
      <pane ySplit="5" topLeftCell="A6" activePane="bottomLeft" state="frozen"/>
      <selection activeCell="D4" sqref="D4"/>
      <selection pane="bottomLeft" activeCell="B6" sqref="B6"/>
    </sheetView>
  </sheetViews>
  <sheetFormatPr baseColWidth="10" defaultColWidth="10.7109375" defaultRowHeight="15"/>
  <cols>
    <col min="1" max="1" width="3.42578125" bestFit="1" customWidth="1"/>
    <col min="2" max="2" width="62.42578125" customWidth="1"/>
    <col min="3" max="3" width="16.140625" customWidth="1"/>
    <col min="4" max="6" width="6.140625" customWidth="1"/>
    <col min="7" max="7" width="3.42578125" customWidth="1"/>
    <col min="8" max="8" width="6.140625" style="416" hidden="1" customWidth="1"/>
    <col min="9" max="9" width="5.42578125" style="416" hidden="1" customWidth="1"/>
    <col min="10" max="10" width="7" style="416" hidden="1" customWidth="1"/>
    <col min="11" max="11" width="4.28515625" hidden="1" customWidth="1"/>
    <col min="12" max="12" width="15" style="416" customWidth="1"/>
    <col min="13" max="14" width="22.42578125" style="416" customWidth="1"/>
    <col min="15" max="15" width="1.85546875" style="416" customWidth="1"/>
  </cols>
  <sheetData>
    <row r="1" spans="1:18" s="558" customFormat="1" ht="130.5" customHeight="1" thickBot="1">
      <c r="A1" s="1220"/>
      <c r="B1" s="1221"/>
      <c r="C1" s="1221"/>
      <c r="D1" s="1221"/>
      <c r="E1" s="1221"/>
      <c r="F1" s="1221"/>
      <c r="G1" s="1221"/>
      <c r="H1" s="1221"/>
      <c r="I1" s="1221"/>
      <c r="J1" s="1221"/>
      <c r="K1" s="1221"/>
      <c r="L1" s="1221"/>
      <c r="M1" s="1221"/>
      <c r="N1" s="1221"/>
      <c r="O1" s="1221"/>
      <c r="P1" s="1222"/>
      <c r="Q1"/>
      <c r="R1"/>
    </row>
    <row r="2" spans="1:18" s="559" customFormat="1" ht="16.5" thickBot="1">
      <c r="A2" s="1228">
        <f>'Datos Generales'!C5</f>
        <v>0</v>
      </c>
      <c r="B2" s="1229"/>
      <c r="C2" s="1229"/>
      <c r="D2" s="1229"/>
      <c r="E2" s="1229"/>
      <c r="F2" s="1229"/>
      <c r="G2" s="1229"/>
      <c r="H2" s="1229"/>
      <c r="I2" s="1229"/>
      <c r="J2" s="1229"/>
      <c r="K2" s="1229"/>
      <c r="L2" s="1229"/>
      <c r="M2" s="1229"/>
      <c r="N2" s="1229"/>
      <c r="O2" s="1229"/>
      <c r="P2" s="1230"/>
      <c r="Q2"/>
      <c r="R2"/>
    </row>
    <row r="3" spans="1:18" s="559" customFormat="1" ht="16.5" thickBot="1">
      <c r="A3" s="1223" t="s">
        <v>1350</v>
      </c>
      <c r="B3" s="1224"/>
      <c r="C3" s="1224"/>
      <c r="D3" s="1224"/>
      <c r="E3" s="1224"/>
      <c r="F3" s="1224"/>
      <c r="G3" s="1224"/>
      <c r="H3" s="1224"/>
      <c r="I3" s="1224"/>
      <c r="J3" s="1224"/>
      <c r="K3" s="1224"/>
      <c r="L3" s="1224"/>
      <c r="M3" s="1224"/>
      <c r="N3" s="1224"/>
      <c r="O3" s="1224"/>
      <c r="P3" s="1225"/>
      <c r="Q3"/>
      <c r="R3"/>
    </row>
    <row r="4" spans="1:18" s="559" customFormat="1" ht="30.75" customHeight="1" thickBot="1">
      <c r="A4" s="1226" t="s">
        <v>1349</v>
      </c>
      <c r="B4" s="1227"/>
      <c r="C4" s="575">
        <f>'Datos Generales'!C6</f>
        <v>0</v>
      </c>
      <c r="D4" s="575"/>
      <c r="E4" s="575"/>
      <c r="F4" s="575"/>
      <c r="G4" s="575"/>
      <c r="H4" s="575"/>
      <c r="I4" s="575"/>
      <c r="J4" s="575"/>
      <c r="K4" s="575"/>
      <c r="L4" s="576"/>
      <c r="M4" s="576"/>
      <c r="N4" s="576"/>
      <c r="O4" s="576"/>
      <c r="P4" s="577"/>
      <c r="Q4"/>
      <c r="R4"/>
    </row>
    <row r="5" spans="1:18" ht="30" customHeight="1">
      <c r="A5" s="523" t="s">
        <v>19</v>
      </c>
      <c r="B5" s="523" t="s">
        <v>1200</v>
      </c>
      <c r="C5" s="524">
        <v>2020</v>
      </c>
      <c r="D5" s="530">
        <v>2021</v>
      </c>
      <c r="E5" s="530">
        <v>2022</v>
      </c>
      <c r="F5" s="530">
        <v>2023</v>
      </c>
      <c r="H5" s="521" t="s">
        <v>1274</v>
      </c>
      <c r="I5" s="521" t="s">
        <v>1275</v>
      </c>
      <c r="J5" s="521" t="s">
        <v>55</v>
      </c>
      <c r="L5" s="522" t="s">
        <v>1272</v>
      </c>
      <c r="M5" s="522" t="s">
        <v>1276</v>
      </c>
      <c r="N5" s="533" t="s">
        <v>55</v>
      </c>
      <c r="O5" s="536" t="s">
        <v>898</v>
      </c>
      <c r="P5" s="534"/>
    </row>
    <row r="6" spans="1:18" ht="45" customHeight="1">
      <c r="A6" s="360" t="s">
        <v>1165</v>
      </c>
      <c r="B6" s="361" t="s">
        <v>1166</v>
      </c>
      <c r="C6" s="551">
        <f ca="1">+'1POMCAS'!D8</f>
        <v>0.44999999999999996</v>
      </c>
      <c r="D6" s="531"/>
      <c r="E6" s="532"/>
      <c r="F6" s="532"/>
      <c r="H6" s="529">
        <f>'1POMCAS'!F11</f>
        <v>0</v>
      </c>
      <c r="I6" s="529">
        <f>+'1POMCAS'!E12</f>
        <v>0</v>
      </c>
      <c r="J6" s="529">
        <f>+'1POMCAS'!E13</f>
        <v>0</v>
      </c>
      <c r="L6" s="553" t="str">
        <f t="shared" ref="L6:L32" ca="1" si="0">IF(ISNUMBER(C6),"",H6)</f>
        <v/>
      </c>
      <c r="M6" s="553" t="str">
        <f t="shared" ref="M6:M32" si="1">IF(ISNUMBER(I6),"",I6)</f>
        <v/>
      </c>
      <c r="N6" s="554" t="str">
        <f t="shared" ref="N6:N32" si="2">IF(ISNUMBER(J6),"",J6)</f>
        <v/>
      </c>
      <c r="O6" s="537" t="s">
        <v>898</v>
      </c>
      <c r="P6" s="535"/>
    </row>
    <row r="7" spans="1:18" ht="25.5">
      <c r="A7" s="360" t="s">
        <v>1167</v>
      </c>
      <c r="B7" s="361" t="s">
        <v>131</v>
      </c>
      <c r="C7" s="552" t="str">
        <f>+'2PORH'!D8</f>
        <v>N.A.</v>
      </c>
      <c r="D7" s="532"/>
      <c r="E7" s="532"/>
      <c r="F7" s="532"/>
      <c r="H7" s="529">
        <f>+'2PORH'!F11</f>
        <v>0</v>
      </c>
      <c r="I7" s="529">
        <f>+'2PORH'!E12</f>
        <v>0</v>
      </c>
      <c r="J7" s="529">
        <f>+'2PORH'!E13</f>
        <v>0</v>
      </c>
      <c r="L7" s="553">
        <f t="shared" si="0"/>
        <v>0</v>
      </c>
      <c r="M7" s="553" t="str">
        <f t="shared" si="1"/>
        <v/>
      </c>
      <c r="N7" s="554" t="str">
        <f t="shared" si="2"/>
        <v/>
      </c>
      <c r="O7" s="537" t="s">
        <v>898</v>
      </c>
      <c r="P7" s="535"/>
    </row>
    <row r="8" spans="1:18" ht="25.5">
      <c r="A8" s="360" t="s">
        <v>1168</v>
      </c>
      <c r="B8" s="361" t="s">
        <v>162</v>
      </c>
      <c r="C8" s="552" t="str">
        <f>+'3PSMV'!D8</f>
        <v>N.A.</v>
      </c>
      <c r="D8" s="532"/>
      <c r="E8" s="532"/>
      <c r="F8" s="532"/>
      <c r="H8" s="529">
        <f>+'3PSMV'!F11</f>
        <v>0</v>
      </c>
      <c r="I8" s="529">
        <f>+'3PSMV'!E12</f>
        <v>0</v>
      </c>
      <c r="J8" s="529">
        <f>+'3PSMV'!E13</f>
        <v>0</v>
      </c>
      <c r="L8" s="553">
        <f t="shared" si="0"/>
        <v>0</v>
      </c>
      <c r="M8" s="553" t="str">
        <f t="shared" si="1"/>
        <v/>
      </c>
      <c r="N8" s="554" t="str">
        <f t="shared" si="2"/>
        <v/>
      </c>
      <c r="O8" s="537" t="s">
        <v>898</v>
      </c>
      <c r="P8" s="535"/>
    </row>
    <row r="9" spans="1:18">
      <c r="A9" s="360" t="s">
        <v>1169</v>
      </c>
      <c r="B9" s="361" t="s">
        <v>183</v>
      </c>
      <c r="C9" s="552" t="str">
        <f>+'4UsoAguas'!D8</f>
        <v>N.A.</v>
      </c>
      <c r="D9" s="532"/>
      <c r="E9" s="532"/>
      <c r="F9" s="532"/>
      <c r="H9" s="529">
        <f>+'4UsoAguas'!F11</f>
        <v>0</v>
      </c>
      <c r="I9" s="529">
        <f>+'4UsoAguas'!E12</f>
        <v>0</v>
      </c>
      <c r="J9" s="529">
        <f>+'4UsoAguas'!E13</f>
        <v>0</v>
      </c>
      <c r="L9" s="553">
        <f t="shared" si="0"/>
        <v>0</v>
      </c>
      <c r="M9" s="553" t="str">
        <f t="shared" si="1"/>
        <v/>
      </c>
      <c r="N9" s="554" t="str">
        <f t="shared" si="2"/>
        <v/>
      </c>
      <c r="O9" s="537" t="s">
        <v>898</v>
      </c>
      <c r="P9" s="535"/>
    </row>
    <row r="10" spans="1:18" ht="25.5">
      <c r="A10" s="360" t="s">
        <v>1170</v>
      </c>
      <c r="B10" s="361" t="s">
        <v>200</v>
      </c>
      <c r="C10" s="552">
        <f>+'5PUEAA'!D8</f>
        <v>0</v>
      </c>
      <c r="D10" s="532"/>
      <c r="E10" s="532"/>
      <c r="F10" s="532"/>
      <c r="H10" s="529">
        <f>+'5PUEAA'!F11</f>
        <v>0</v>
      </c>
      <c r="I10" s="529">
        <f>+'5PUEAA'!E12</f>
        <v>0</v>
      </c>
      <c r="J10" s="529">
        <f>+'5PUEAA'!E13</f>
        <v>0</v>
      </c>
      <c r="L10" s="553" t="str">
        <f t="shared" si="0"/>
        <v/>
      </c>
      <c r="M10" s="553" t="str">
        <f t="shared" si="1"/>
        <v/>
      </c>
      <c r="N10" s="554" t="str">
        <f t="shared" si="2"/>
        <v/>
      </c>
      <c r="O10" s="537" t="s">
        <v>898</v>
      </c>
      <c r="P10" s="535"/>
    </row>
    <row r="11" spans="1:18" ht="38.25">
      <c r="A11" s="360" t="s">
        <v>1171</v>
      </c>
      <c r="B11" s="361" t="s">
        <v>220</v>
      </c>
      <c r="C11" s="552" t="e">
        <f>+'6POMCASejec'!D8</f>
        <v>#VALUE!</v>
      </c>
      <c r="D11" s="532"/>
      <c r="E11" s="532"/>
      <c r="F11" s="532"/>
      <c r="H11" s="529">
        <f>+'6POMCASejec'!F11</f>
        <v>0</v>
      </c>
      <c r="I11" s="529">
        <f>+'6POMCASejec'!E12</f>
        <v>0</v>
      </c>
      <c r="J11" s="529">
        <f>+'6POMCASejec'!E13</f>
        <v>0</v>
      </c>
      <c r="L11" s="553">
        <f t="shared" si="0"/>
        <v>0</v>
      </c>
      <c r="M11" s="553" t="str">
        <f t="shared" si="1"/>
        <v/>
      </c>
      <c r="N11" s="554" t="str">
        <f t="shared" si="2"/>
        <v/>
      </c>
      <c r="O11" s="537" t="s">
        <v>898</v>
      </c>
      <c r="P11" s="535"/>
    </row>
    <row r="12" spans="1:18" ht="38.25">
      <c r="A12" s="360" t="s">
        <v>1172</v>
      </c>
      <c r="B12" s="361" t="s">
        <v>280</v>
      </c>
      <c r="C12" s="552" t="str">
        <f>+'7Clima'!D8</f>
        <v>N.A.</v>
      </c>
      <c r="D12" s="532"/>
      <c r="E12" s="532"/>
      <c r="F12" s="532"/>
      <c r="H12" s="529">
        <f>+'7Clima'!F11</f>
        <v>0</v>
      </c>
      <c r="I12" s="529">
        <f>+'7Clima'!E12</f>
        <v>0</v>
      </c>
      <c r="J12" s="529">
        <f>+'7Clima'!E13</f>
        <v>0</v>
      </c>
      <c r="L12" s="553">
        <f t="shared" si="0"/>
        <v>0</v>
      </c>
      <c r="M12" s="553" t="str">
        <f t="shared" si="1"/>
        <v/>
      </c>
      <c r="N12" s="554" t="str">
        <f t="shared" si="2"/>
        <v/>
      </c>
      <c r="O12" s="537" t="s">
        <v>898</v>
      </c>
      <c r="P12" s="535"/>
    </row>
    <row r="13" spans="1:18">
      <c r="A13" s="360" t="s">
        <v>1173</v>
      </c>
      <c r="B13" s="361" t="s">
        <v>314</v>
      </c>
      <c r="C13" s="552" t="str">
        <f>+'8Suelo'!D8</f>
        <v>N.A.</v>
      </c>
      <c r="D13" s="532"/>
      <c r="E13" s="532"/>
      <c r="F13" s="532"/>
      <c r="H13" s="529">
        <f>+'8Suelo'!F11</f>
        <v>0</v>
      </c>
      <c r="I13" s="529">
        <f>+'8Suelo'!E12</f>
        <v>0</v>
      </c>
      <c r="J13" s="529">
        <f>+'8Suelo'!E13</f>
        <v>0</v>
      </c>
      <c r="L13" s="553">
        <f t="shared" si="0"/>
        <v>0</v>
      </c>
      <c r="M13" s="553" t="str">
        <f t="shared" si="1"/>
        <v/>
      </c>
      <c r="N13" s="554" t="str">
        <f t="shared" si="2"/>
        <v/>
      </c>
      <c r="O13" s="537" t="s">
        <v>898</v>
      </c>
      <c r="P13" s="535"/>
    </row>
    <row r="14" spans="1:18" ht="25.5">
      <c r="A14" s="360" t="s">
        <v>1174</v>
      </c>
      <c r="B14" s="361" t="s">
        <v>348</v>
      </c>
      <c r="C14" s="552" t="str">
        <f>+'9RUNAP'!D9</f>
        <v>N.A.</v>
      </c>
      <c r="D14" s="532"/>
      <c r="E14" s="532"/>
      <c r="F14" s="532"/>
      <c r="H14" s="529">
        <f>+'9RUNAP'!F12</f>
        <v>0</v>
      </c>
      <c r="I14" s="529">
        <f>+'9RUNAP'!E13</f>
        <v>0</v>
      </c>
      <c r="J14" s="529">
        <f>+'9RUNAP'!E14</f>
        <v>0</v>
      </c>
      <c r="L14" s="553">
        <f t="shared" si="0"/>
        <v>0</v>
      </c>
      <c r="M14" s="553" t="str">
        <f t="shared" si="1"/>
        <v/>
      </c>
      <c r="N14" s="554" t="str">
        <f t="shared" si="2"/>
        <v/>
      </c>
      <c r="O14" s="537" t="s">
        <v>898</v>
      </c>
      <c r="P14" s="535"/>
    </row>
    <row r="15" spans="1:18" ht="25.5">
      <c r="A15" s="360" t="s">
        <v>1175</v>
      </c>
      <c r="B15" s="361" t="s">
        <v>396</v>
      </c>
      <c r="C15" s="552" t="str">
        <f>'10Paramos'!D8</f>
        <v>NO APLICA</v>
      </c>
      <c r="D15" s="532"/>
      <c r="E15" s="532"/>
      <c r="F15" s="532"/>
      <c r="H15" s="529">
        <f>'10Paramos'!F11</f>
        <v>0</v>
      </c>
      <c r="I15" s="529">
        <f>'10Paramos'!E12</f>
        <v>0</v>
      </c>
      <c r="J15" s="529">
        <f>'10Paramos'!E13</f>
        <v>0</v>
      </c>
      <c r="L15" s="553">
        <f t="shared" si="0"/>
        <v>0</v>
      </c>
      <c r="M15" s="553" t="str">
        <f t="shared" si="1"/>
        <v/>
      </c>
      <c r="N15" s="554" t="str">
        <f t="shared" si="2"/>
        <v/>
      </c>
      <c r="O15" s="537" t="s">
        <v>898</v>
      </c>
      <c r="P15" s="535"/>
    </row>
    <row r="16" spans="1:18">
      <c r="A16" s="360" t="s">
        <v>1176</v>
      </c>
      <c r="B16" s="361" t="s">
        <v>418</v>
      </c>
      <c r="C16" s="552" t="str">
        <f>+'11Forest'!D8</f>
        <v>SIN INFORMACION</v>
      </c>
      <c r="D16" s="532"/>
      <c r="E16" s="532"/>
      <c r="F16" s="532"/>
      <c r="H16" s="529">
        <f>+'11Forest'!F11</f>
        <v>0</v>
      </c>
      <c r="I16" s="529">
        <f>+'11Forest'!E12</f>
        <v>0</v>
      </c>
      <c r="J16" s="529">
        <f>+'11Forest'!E13</f>
        <v>0</v>
      </c>
      <c r="L16" s="553">
        <f t="shared" si="0"/>
        <v>0</v>
      </c>
      <c r="M16" s="553" t="str">
        <f t="shared" si="1"/>
        <v/>
      </c>
      <c r="N16" s="554" t="str">
        <f t="shared" si="2"/>
        <v/>
      </c>
      <c r="O16" s="537" t="s">
        <v>898</v>
      </c>
      <c r="P16" s="535"/>
    </row>
    <row r="17" spans="1:16">
      <c r="A17" s="360" t="s">
        <v>1177</v>
      </c>
      <c r="B17" s="361" t="s">
        <v>449</v>
      </c>
      <c r="C17" s="552">
        <f>+'12PlanesAP'!D8</f>
        <v>0</v>
      </c>
      <c r="D17" s="532"/>
      <c r="E17" s="532"/>
      <c r="F17" s="532"/>
      <c r="H17" s="529">
        <f>+'12PlanesAP'!F11</f>
        <v>0</v>
      </c>
      <c r="I17" s="529">
        <f>+'12PlanesAP'!E12</f>
        <v>0</v>
      </c>
      <c r="J17" s="529">
        <f>+'12PlanesAP'!E13</f>
        <v>0</v>
      </c>
      <c r="L17" s="553" t="str">
        <f t="shared" si="0"/>
        <v/>
      </c>
      <c r="M17" s="553" t="str">
        <f t="shared" si="1"/>
        <v/>
      </c>
      <c r="N17" s="554" t="str">
        <f t="shared" si="2"/>
        <v/>
      </c>
      <c r="O17" s="537" t="s">
        <v>898</v>
      </c>
      <c r="P17" s="535"/>
    </row>
    <row r="18" spans="1:16" ht="25.5">
      <c r="A18" s="360" t="s">
        <v>1178</v>
      </c>
      <c r="B18" s="361" t="s">
        <v>480</v>
      </c>
      <c r="C18" s="552" t="str">
        <f>+'13Amenaz'!D8</f>
        <v>N.A.</v>
      </c>
      <c r="D18" s="532"/>
      <c r="E18" s="532"/>
      <c r="F18" s="532"/>
      <c r="H18" s="529">
        <f>+'13Amenaz'!F11</f>
        <v>0</v>
      </c>
      <c r="I18" s="529">
        <f>+'13Amenaz'!E12</f>
        <v>0</v>
      </c>
      <c r="J18" s="529">
        <f>+'13Amenaz'!E13</f>
        <v>0</v>
      </c>
      <c r="L18" s="553">
        <f t="shared" si="0"/>
        <v>0</v>
      </c>
      <c r="M18" s="553" t="str">
        <f t="shared" si="1"/>
        <v/>
      </c>
      <c r="N18" s="554" t="str">
        <f t="shared" si="2"/>
        <v/>
      </c>
      <c r="O18" s="537" t="s">
        <v>898</v>
      </c>
      <c r="P18" s="535"/>
    </row>
    <row r="19" spans="1:16" ht="25.5">
      <c r="A19" s="360" t="s">
        <v>1179</v>
      </c>
      <c r="B19" s="361" t="s">
        <v>526</v>
      </c>
      <c r="C19" s="552" t="str">
        <f>+'14Invasor'!D8</f>
        <v>N.A.</v>
      </c>
      <c r="D19" s="532"/>
      <c r="E19" s="532"/>
      <c r="F19" s="532"/>
      <c r="H19" s="529">
        <f>+'14Invasor'!F11</f>
        <v>0</v>
      </c>
      <c r="I19" s="529">
        <f>+'14Invasor'!E12</f>
        <v>0</v>
      </c>
      <c r="J19" s="529">
        <f>+'14Invasor'!E13</f>
        <v>0</v>
      </c>
      <c r="L19" s="553">
        <f t="shared" si="0"/>
        <v>0</v>
      </c>
      <c r="M19" s="553" t="str">
        <f t="shared" si="1"/>
        <v/>
      </c>
      <c r="N19" s="554" t="str">
        <f t="shared" si="2"/>
        <v/>
      </c>
      <c r="O19" s="537" t="s">
        <v>898</v>
      </c>
      <c r="P19" s="535"/>
    </row>
    <row r="20" spans="1:16" ht="25.5">
      <c r="A20" s="360" t="s">
        <v>1180</v>
      </c>
      <c r="B20" s="361" t="s">
        <v>557</v>
      </c>
      <c r="C20" s="552" t="str">
        <f>+'15Restaura'!D8</f>
        <v>SIN INFORMACION</v>
      </c>
      <c r="D20" s="532"/>
      <c r="E20" s="532"/>
      <c r="F20" s="532"/>
      <c r="H20" s="529">
        <f>+'15Restaura'!F11</f>
        <v>0</v>
      </c>
      <c r="I20" s="529">
        <f>+'15Restaura'!E12</f>
        <v>0</v>
      </c>
      <c r="J20" s="529">
        <f>+'15Restaura'!E13</f>
        <v>0</v>
      </c>
      <c r="L20" s="553">
        <f t="shared" si="0"/>
        <v>0</v>
      </c>
      <c r="M20" s="553" t="str">
        <f t="shared" si="1"/>
        <v/>
      </c>
      <c r="N20" s="554" t="str">
        <f t="shared" si="2"/>
        <v/>
      </c>
      <c r="O20" s="537" t="s">
        <v>898</v>
      </c>
      <c r="P20" s="535"/>
    </row>
    <row r="21" spans="1:16">
      <c r="A21" s="360" t="s">
        <v>1181</v>
      </c>
      <c r="B21" s="361" t="s">
        <v>585</v>
      </c>
      <c r="C21" s="552">
        <f>+'16MIZC'!D8</f>
        <v>0</v>
      </c>
      <c r="D21" s="532"/>
      <c r="E21" s="532"/>
      <c r="F21" s="532"/>
      <c r="H21" s="529">
        <f>+'16MIZC'!F11</f>
        <v>0</v>
      </c>
      <c r="I21" s="529">
        <f>+'16MIZC'!E12</f>
        <v>0</v>
      </c>
      <c r="J21" s="529">
        <f>+'16MIZC'!E13</f>
        <v>0</v>
      </c>
      <c r="L21" s="553" t="str">
        <f t="shared" si="0"/>
        <v/>
      </c>
      <c r="M21" s="553" t="str">
        <f t="shared" si="1"/>
        <v/>
      </c>
      <c r="N21" s="554" t="str">
        <f t="shared" si="2"/>
        <v/>
      </c>
      <c r="O21" s="537" t="s">
        <v>898</v>
      </c>
      <c r="P21" s="535"/>
    </row>
    <row r="22" spans="1:16" ht="25.5">
      <c r="A22" s="360" t="s">
        <v>1182</v>
      </c>
      <c r="B22" s="361" t="s">
        <v>634</v>
      </c>
      <c r="C22" s="552">
        <f>+'17PGIRS'!D8</f>
        <v>0</v>
      </c>
      <c r="D22" s="532"/>
      <c r="E22" s="532"/>
      <c r="F22" s="532"/>
      <c r="H22" s="529">
        <f>+'17PGIRS'!F11</f>
        <v>0</v>
      </c>
      <c r="I22" s="529">
        <f>+'17PGIRS'!E12</f>
        <v>0</v>
      </c>
      <c r="J22" s="529">
        <f>+'17PGIRS'!E13</f>
        <v>0</v>
      </c>
      <c r="L22" s="553" t="str">
        <f t="shared" si="0"/>
        <v/>
      </c>
      <c r="M22" s="553" t="str">
        <f t="shared" si="1"/>
        <v/>
      </c>
      <c r="N22" s="554" t="str">
        <f t="shared" si="2"/>
        <v/>
      </c>
      <c r="O22" s="537" t="s">
        <v>898</v>
      </c>
      <c r="P22" s="535"/>
    </row>
    <row r="23" spans="1:16" ht="25.5">
      <c r="A23" s="360" t="s">
        <v>1183</v>
      </c>
      <c r="B23" s="361" t="s">
        <v>655</v>
      </c>
      <c r="C23" s="552">
        <f>+'18Sector'!D8</f>
        <v>0</v>
      </c>
      <c r="D23" s="532"/>
      <c r="E23" s="532"/>
      <c r="F23" s="532"/>
      <c r="H23" s="529">
        <f>+'18Sector'!F11</f>
        <v>0</v>
      </c>
      <c r="I23" s="529">
        <f>+'18Sector'!E12</f>
        <v>0</v>
      </c>
      <c r="J23" s="529">
        <f>+'18Sector'!E13</f>
        <v>0</v>
      </c>
      <c r="L23" s="553" t="str">
        <f t="shared" si="0"/>
        <v/>
      </c>
      <c r="M23" s="553" t="str">
        <f t="shared" si="1"/>
        <v/>
      </c>
      <c r="N23" s="554" t="str">
        <f t="shared" si="2"/>
        <v/>
      </c>
      <c r="O23" s="537" t="s">
        <v>898</v>
      </c>
      <c r="P23" s="535"/>
    </row>
    <row r="24" spans="1:16">
      <c r="A24" s="360" t="s">
        <v>1184</v>
      </c>
      <c r="B24" s="361" t="s">
        <v>708</v>
      </c>
      <c r="C24" s="552">
        <f>+'19GAU'!D8</f>
        <v>0</v>
      </c>
      <c r="D24" s="532"/>
      <c r="E24" s="532"/>
      <c r="F24" s="532"/>
      <c r="H24" s="529">
        <f>+'19GAU'!F11</f>
        <v>0</v>
      </c>
      <c r="I24" s="529">
        <f>+'19GAU'!E12</f>
        <v>0</v>
      </c>
      <c r="J24" s="529">
        <f>+'19GAU'!E13</f>
        <v>0</v>
      </c>
      <c r="L24" s="553" t="str">
        <f t="shared" si="0"/>
        <v/>
      </c>
      <c r="M24" s="553" t="str">
        <f t="shared" si="1"/>
        <v/>
      </c>
      <c r="N24" s="554" t="str">
        <f t="shared" si="2"/>
        <v/>
      </c>
      <c r="O24" s="537" t="s">
        <v>898</v>
      </c>
      <c r="P24" s="535"/>
    </row>
    <row r="25" spans="1:16" ht="25.5">
      <c r="A25" s="360" t="s">
        <v>1185</v>
      </c>
      <c r="B25" s="361" t="s">
        <v>784</v>
      </c>
      <c r="C25" s="552">
        <f>+'20Negoc'!D8</f>
        <v>0</v>
      </c>
      <c r="D25" s="532"/>
      <c r="E25" s="532"/>
      <c r="F25" s="532"/>
      <c r="H25" s="529">
        <f>+'20Negoc'!F11</f>
        <v>0</v>
      </c>
      <c r="I25" s="529">
        <f>+'20Negoc'!E12</f>
        <v>0</v>
      </c>
      <c r="J25" s="529">
        <f>+'20Negoc'!E13</f>
        <v>0</v>
      </c>
      <c r="L25" s="553" t="str">
        <f t="shared" si="0"/>
        <v/>
      </c>
      <c r="M25" s="553" t="str">
        <f t="shared" si="1"/>
        <v/>
      </c>
      <c r="N25" s="554" t="str">
        <f t="shared" si="2"/>
        <v/>
      </c>
      <c r="O25" s="537" t="s">
        <v>898</v>
      </c>
      <c r="P25" s="535"/>
    </row>
    <row r="26" spans="1:16" ht="25.5">
      <c r="A26" s="360" t="s">
        <v>1186</v>
      </c>
      <c r="B26" s="361" t="s">
        <v>849</v>
      </c>
      <c r="C26" s="552" t="e">
        <f>+'21TiempoT'!D8</f>
        <v>#DIV/0!</v>
      </c>
      <c r="D26" s="532"/>
      <c r="E26" s="532"/>
      <c r="F26" s="532"/>
      <c r="H26" s="529">
        <f>+'21TiempoT'!F11</f>
        <v>0</v>
      </c>
      <c r="I26" s="529">
        <f>+'21TiempoT'!E12</f>
        <v>0</v>
      </c>
      <c r="J26" s="529">
        <f>+'21TiempoT'!E13</f>
        <v>0</v>
      </c>
      <c r="L26" s="553">
        <f t="shared" si="0"/>
        <v>0</v>
      </c>
      <c r="M26" s="553" t="str">
        <f t="shared" si="1"/>
        <v/>
      </c>
      <c r="N26" s="554" t="str">
        <f t="shared" si="2"/>
        <v/>
      </c>
      <c r="O26" s="537" t="s">
        <v>898</v>
      </c>
      <c r="P26" s="535"/>
    </row>
    <row r="27" spans="1:16">
      <c r="A27" s="360" t="s">
        <v>1187</v>
      </c>
      <c r="B27" s="361" t="s">
        <v>897</v>
      </c>
      <c r="C27" s="552" t="e">
        <f>+'22Autor'!D8</f>
        <v>#DIV/0!</v>
      </c>
      <c r="D27" s="532"/>
      <c r="E27" s="532"/>
      <c r="F27" s="532"/>
      <c r="H27" s="529">
        <f>+'22Autor'!F11</f>
        <v>0</v>
      </c>
      <c r="I27" s="529">
        <f>+'22Autor'!E12</f>
        <v>0</v>
      </c>
      <c r="J27" s="529">
        <f>+'22Autor'!E13</f>
        <v>0</v>
      </c>
      <c r="L27" s="553">
        <f t="shared" si="0"/>
        <v>0</v>
      </c>
      <c r="M27" s="553" t="str">
        <f t="shared" si="1"/>
        <v/>
      </c>
      <c r="N27" s="554" t="str">
        <f t="shared" si="2"/>
        <v/>
      </c>
      <c r="O27" s="537" t="s">
        <v>898</v>
      </c>
      <c r="P27" s="535"/>
    </row>
    <row r="28" spans="1:16">
      <c r="A28" s="360" t="s">
        <v>1188</v>
      </c>
      <c r="B28" s="361" t="s">
        <v>961</v>
      </c>
      <c r="C28" s="552" t="e">
        <f>+'22Autor'!D8</f>
        <v>#DIV/0!</v>
      </c>
      <c r="D28" s="532"/>
      <c r="E28" s="532"/>
      <c r="F28" s="532"/>
      <c r="H28" s="529">
        <f>+'22Autor'!F11</f>
        <v>0</v>
      </c>
      <c r="I28" s="529">
        <f>+'22Autor'!E12</f>
        <v>0</v>
      </c>
      <c r="J28" s="529">
        <f>+'22Autor'!E13</f>
        <v>0</v>
      </c>
      <c r="L28" s="553">
        <f t="shared" si="0"/>
        <v>0</v>
      </c>
      <c r="M28" s="553" t="str">
        <f t="shared" si="1"/>
        <v/>
      </c>
      <c r="N28" s="554" t="str">
        <f t="shared" si="2"/>
        <v/>
      </c>
      <c r="O28" s="537" t="s">
        <v>898</v>
      </c>
      <c r="P28" s="535"/>
    </row>
    <row r="29" spans="1:16" ht="51">
      <c r="A29" s="360" t="s">
        <v>1189</v>
      </c>
      <c r="B29" s="361" t="s">
        <v>982</v>
      </c>
      <c r="C29" s="552" t="e">
        <f>'24POT'!D7</f>
        <v>#DIV/0!</v>
      </c>
      <c r="D29" s="532"/>
      <c r="E29" s="532"/>
      <c r="F29" s="532"/>
      <c r="H29" s="529">
        <f>'24POT'!F10</f>
        <v>0</v>
      </c>
      <c r="I29" s="529">
        <f>'24POT'!E11</f>
        <v>0</v>
      </c>
      <c r="J29" s="529">
        <f>'24POT'!E12</f>
        <v>0</v>
      </c>
      <c r="L29" s="553">
        <f t="shared" si="0"/>
        <v>0</v>
      </c>
      <c r="M29" s="553" t="str">
        <f t="shared" si="1"/>
        <v/>
      </c>
      <c r="N29" s="554" t="str">
        <f t="shared" si="2"/>
        <v/>
      </c>
      <c r="O29" s="537" t="s">
        <v>898</v>
      </c>
      <c r="P29" s="535"/>
    </row>
    <row r="30" spans="1:16">
      <c r="A30" s="360" t="s">
        <v>1190</v>
      </c>
      <c r="B30" s="361" t="s">
        <v>1011</v>
      </c>
      <c r="C30" s="552">
        <f>+'25Redes'!D8</f>
        <v>0</v>
      </c>
      <c r="D30" s="532"/>
      <c r="E30" s="532"/>
      <c r="F30" s="532"/>
      <c r="H30" s="529">
        <f>+'25Redes'!F11</f>
        <v>0</v>
      </c>
      <c r="I30" s="529">
        <f>+'25Redes'!E12</f>
        <v>0</v>
      </c>
      <c r="J30" s="529">
        <f>+'25Redes'!E13</f>
        <v>0</v>
      </c>
      <c r="L30" s="553" t="str">
        <f t="shared" si="0"/>
        <v/>
      </c>
      <c r="M30" s="553" t="str">
        <f t="shared" si="1"/>
        <v/>
      </c>
      <c r="N30" s="554" t="str">
        <f t="shared" si="2"/>
        <v/>
      </c>
      <c r="O30" s="537" t="s">
        <v>898</v>
      </c>
      <c r="P30" s="535"/>
    </row>
    <row r="31" spans="1:16">
      <c r="A31" s="360" t="s">
        <v>1191</v>
      </c>
      <c r="B31" s="361" t="s">
        <v>1084</v>
      </c>
      <c r="C31" s="552" t="e">
        <f>+'26SIAC'!D8</f>
        <v>#DIV/0!</v>
      </c>
      <c r="D31" s="532"/>
      <c r="E31" s="532"/>
      <c r="F31" s="532"/>
      <c r="H31" s="529">
        <f>+'26SIAC'!F11</f>
        <v>0</v>
      </c>
      <c r="I31" s="529">
        <f>+'26SIAC'!E12</f>
        <v>0</v>
      </c>
      <c r="J31" s="529">
        <f>+'26SIAC'!E13</f>
        <v>0</v>
      </c>
      <c r="L31" s="553">
        <f t="shared" si="0"/>
        <v>0</v>
      </c>
      <c r="M31" s="553" t="str">
        <f t="shared" si="1"/>
        <v/>
      </c>
      <c r="N31" s="554" t="str">
        <f t="shared" si="2"/>
        <v/>
      </c>
      <c r="O31" s="537" t="s">
        <v>898</v>
      </c>
      <c r="P31" s="535"/>
    </row>
    <row r="32" spans="1:16">
      <c r="A32" s="360" t="s">
        <v>1192</v>
      </c>
      <c r="B32" s="361" t="s">
        <v>1131</v>
      </c>
      <c r="C32" s="552">
        <f>+'27Educa'!D8</f>
        <v>0</v>
      </c>
      <c r="D32" s="532"/>
      <c r="E32" s="532"/>
      <c r="F32" s="532"/>
      <c r="H32" s="529">
        <f>+'27Educa'!F11</f>
        <v>0</v>
      </c>
      <c r="I32" s="529">
        <f>+'27Educa'!E12</f>
        <v>0</v>
      </c>
      <c r="J32" s="529">
        <f>+'27Educa'!E13</f>
        <v>0</v>
      </c>
      <c r="L32" s="553" t="str">
        <f t="shared" si="0"/>
        <v/>
      </c>
      <c r="M32" s="553" t="str">
        <f t="shared" si="1"/>
        <v/>
      </c>
      <c r="N32" s="554" t="str">
        <f t="shared" si="2"/>
        <v/>
      </c>
      <c r="O32" s="537" t="s">
        <v>898</v>
      </c>
      <c r="P32" s="535"/>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 ref="B26" location="'21TiempoT'!_Toc467769488" display="Tiempo promedio de trámite para la resolución de autorizaciones ambientales otorgadas por la corporación"/>
  </hyperlinks>
  <pageMargins left="0.7" right="0.7" top="0.75" bottom="0.75" header="0.3" footer="0.3"/>
  <pageSetup paperSize="178"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U215"/>
  <sheetViews>
    <sheetView showGridLines="0" topLeftCell="A22" zoomScale="98" zoomScaleNormal="98" workbookViewId="0">
      <selection activeCell="E26" sqref="E26"/>
    </sheetView>
  </sheetViews>
  <sheetFormatPr baseColWidth="10" defaultColWidth="11.42578125" defaultRowHeight="15"/>
  <cols>
    <col min="1" max="1" width="1.85546875" style="1" customWidth="1"/>
    <col min="2" max="2" width="12.85546875" style="6" customWidth="1"/>
    <col min="3" max="3" width="5" style="88" bestFit="1" customWidth="1"/>
    <col min="4" max="4" width="34.85546875" style="1" customWidth="1"/>
    <col min="5" max="5" width="12.140625" style="1" customWidth="1"/>
    <col min="6" max="6" width="13.42578125" style="1" customWidth="1"/>
    <col min="7" max="16384" width="11.42578125" style="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0</v>
      </c>
      <c r="B5" s="1224"/>
      <c r="C5" s="1224"/>
      <c r="D5" s="1224"/>
      <c r="E5" s="1224"/>
      <c r="F5" s="1224"/>
      <c r="G5" s="1224"/>
      <c r="H5" s="1224"/>
      <c r="I5" s="1224"/>
      <c r="J5" s="1224"/>
      <c r="K5" s="1224"/>
      <c r="L5" s="1224"/>
      <c r="M5" s="1224"/>
      <c r="N5" s="1224"/>
      <c r="O5" s="1224"/>
      <c r="P5" s="1225"/>
    </row>
    <row r="6" spans="1:21" s="248" customFormat="1">
      <c r="B6" s="252" t="s">
        <v>1</v>
      </c>
      <c r="C6" s="253"/>
      <c r="D6" s="251"/>
      <c r="E6" s="581"/>
      <c r="F6" s="251" t="s">
        <v>128</v>
      </c>
      <c r="G6" s="251"/>
      <c r="H6" s="251"/>
      <c r="I6" s="251"/>
      <c r="J6" s="251"/>
      <c r="K6" s="251"/>
      <c r="L6" s="251"/>
      <c r="P6" s="416"/>
    </row>
    <row r="7" spans="1:21" s="248" customFormat="1" ht="15.75" thickBot="1">
      <c r="B7" s="254"/>
      <c r="C7" s="255"/>
      <c r="D7" s="251"/>
      <c r="E7" s="256"/>
      <c r="F7" s="257" t="s">
        <v>129</v>
      </c>
      <c r="G7" s="251"/>
      <c r="H7" s="251"/>
      <c r="I7" s="251"/>
      <c r="J7" s="251"/>
      <c r="K7" s="251"/>
      <c r="L7" s="251"/>
      <c r="P7" s="416"/>
    </row>
    <row r="8" spans="1:21" s="248" customFormat="1" ht="15.75" thickBot="1">
      <c r="B8" s="258" t="s">
        <v>1202</v>
      </c>
      <c r="C8" s="259">
        <v>2020</v>
      </c>
      <c r="D8" s="260">
        <f ca="1">IF(E10="NO APLICA","NO APLICA",IF(E11="NO SE REPORTA","SIN INFORMACION",+G100))</f>
        <v>0.44999999999999996</v>
      </c>
      <c r="E8" s="261"/>
      <c r="F8" s="251" t="s">
        <v>130</v>
      </c>
      <c r="G8" s="251"/>
      <c r="H8" s="251"/>
      <c r="I8" s="251"/>
      <c r="J8" s="251"/>
      <c r="K8" s="251"/>
    </row>
    <row r="9" spans="1:21" customFormat="1">
      <c r="A9" s="248"/>
      <c r="B9" s="513" t="s">
        <v>1203</v>
      </c>
      <c r="C9" s="307"/>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57"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307"/>
      <c r="D14" s="251"/>
      <c r="E14" s="251"/>
      <c r="F14" s="251"/>
      <c r="G14" s="251"/>
      <c r="H14" s="251"/>
      <c r="I14" s="251"/>
      <c r="J14" s="251"/>
      <c r="K14" s="251"/>
    </row>
    <row r="15" spans="1:21" ht="15.6" customHeight="1" thickBot="1">
      <c r="A15" s="362"/>
      <c r="B15" s="1279" t="s">
        <v>2</v>
      </c>
      <c r="C15" s="363"/>
      <c r="D15" s="1252" t="s">
        <v>3</v>
      </c>
      <c r="E15" s="1253"/>
      <c r="F15" s="1253"/>
      <c r="G15" s="1253"/>
      <c r="H15" s="1253"/>
      <c r="I15" s="1253"/>
      <c r="J15" s="1253"/>
      <c r="K15" s="1254"/>
    </row>
    <row r="16" spans="1:21" ht="36.75" thickBot="1">
      <c r="A16" s="362"/>
      <c r="B16" s="1280"/>
      <c r="C16" s="364"/>
      <c r="D16" s="290" t="s">
        <v>4</v>
      </c>
      <c r="E16" s="219"/>
      <c r="F16" s="251"/>
      <c r="G16" s="251"/>
      <c r="H16" s="251"/>
      <c r="I16" s="251"/>
      <c r="J16" s="251"/>
      <c r="K16" s="277"/>
    </row>
    <row r="17" spans="1:11" ht="36.75" thickBot="1">
      <c r="A17" s="362"/>
      <c r="B17" s="1280"/>
      <c r="C17" s="364"/>
      <c r="D17" s="281" t="s">
        <v>5</v>
      </c>
      <c r="E17" s="219"/>
      <c r="F17" s="251"/>
      <c r="G17" s="251"/>
      <c r="H17" s="251"/>
      <c r="I17" s="251"/>
      <c r="J17" s="251"/>
      <c r="K17" s="277"/>
    </row>
    <row r="18" spans="1:11" ht="48.75" thickBot="1">
      <c r="A18" s="362"/>
      <c r="B18" s="1280"/>
      <c r="C18" s="364"/>
      <c r="D18" s="281" t="s">
        <v>1496</v>
      </c>
      <c r="E18" s="219"/>
      <c r="F18" s="251"/>
      <c r="G18" s="251"/>
      <c r="H18" s="251"/>
      <c r="I18" s="251"/>
      <c r="J18" s="251"/>
      <c r="K18" s="277"/>
    </row>
    <row r="19" spans="1:11" ht="24.75" thickBot="1">
      <c r="A19" s="362"/>
      <c r="B19" s="1280"/>
      <c r="C19" s="364"/>
      <c r="D19" s="281" t="s">
        <v>1497</v>
      </c>
      <c r="E19" s="219"/>
      <c r="F19" s="251"/>
      <c r="G19" s="251"/>
      <c r="H19" s="251"/>
      <c r="I19" s="251"/>
      <c r="J19" s="251"/>
      <c r="K19" s="277"/>
    </row>
    <row r="20" spans="1:11" ht="24.75" thickBot="1">
      <c r="A20" s="362"/>
      <c r="B20" s="1280"/>
      <c r="C20" s="364"/>
      <c r="D20" s="281" t="s">
        <v>1498</v>
      </c>
      <c r="E20" s="219"/>
      <c r="F20" s="251"/>
      <c r="G20" s="251"/>
      <c r="H20" s="251"/>
      <c r="I20" s="251"/>
      <c r="J20" s="251"/>
      <c r="K20" s="277"/>
    </row>
    <row r="21" spans="1:11" ht="24.75" thickBot="1">
      <c r="A21" s="362"/>
      <c r="B21" s="1281"/>
      <c r="C21" s="364"/>
      <c r="D21" s="281" t="s">
        <v>1499</v>
      </c>
      <c r="E21" s="219"/>
      <c r="F21" s="251"/>
      <c r="G21" s="251"/>
      <c r="H21" s="251"/>
      <c r="I21" s="251"/>
      <c r="J21" s="251"/>
      <c r="K21" s="277"/>
    </row>
    <row r="22" spans="1:11" ht="14.1" customHeight="1">
      <c r="A22" s="362"/>
      <c r="B22" s="381"/>
      <c r="C22" s="365"/>
      <c r="D22" s="1255" t="s">
        <v>6</v>
      </c>
      <c r="E22" s="1256"/>
      <c r="F22" s="1256"/>
      <c r="G22" s="1256"/>
      <c r="H22" s="1256"/>
      <c r="I22" s="1256"/>
      <c r="J22" s="1256"/>
      <c r="K22" s="1257"/>
    </row>
    <row r="23" spans="1:11" ht="14.1" customHeight="1" thickBot="1">
      <c r="A23" s="362"/>
      <c r="B23" s="381"/>
      <c r="C23" s="365"/>
      <c r="D23" s="1255" t="s">
        <v>7</v>
      </c>
      <c r="E23" s="1256"/>
      <c r="F23" s="1256"/>
      <c r="G23" s="1256"/>
      <c r="H23" s="1256"/>
      <c r="I23" s="1256"/>
      <c r="J23" s="1256"/>
      <c r="K23" s="1257"/>
    </row>
    <row r="24" spans="1:11" ht="54" customHeight="1" thickBot="1">
      <c r="A24" s="362"/>
      <c r="B24" s="381"/>
      <c r="C24" s="243"/>
      <c r="D24" s="282" t="s">
        <v>8</v>
      </c>
      <c r="E24" s="282" t="s">
        <v>9</v>
      </c>
      <c r="F24" s="282" t="s">
        <v>10</v>
      </c>
      <c r="G24" s="282" t="s">
        <v>1204</v>
      </c>
      <c r="H24" s="366" t="s">
        <v>1500</v>
      </c>
      <c r="I24" s="366" t="s">
        <v>1501</v>
      </c>
      <c r="J24" s="19"/>
      <c r="K24" s="20"/>
    </row>
    <row r="25" spans="1:11" s="246" customFormat="1" ht="14.1" customHeight="1" thickBot="1">
      <c r="B25" s="238"/>
      <c r="C25" s="243">
        <v>1</v>
      </c>
      <c r="D25" s="169" t="s">
        <v>11</v>
      </c>
      <c r="E25" s="169"/>
      <c r="F25" s="169"/>
      <c r="G25" s="199"/>
      <c r="H25" s="30"/>
      <c r="I25" s="245"/>
      <c r="J25" s="19"/>
      <c r="K25" s="20"/>
    </row>
    <row r="26" spans="1:11" s="246" customFormat="1" ht="14.1" customHeight="1" thickBot="1">
      <c r="B26" s="238"/>
      <c r="C26" s="243">
        <v>2</v>
      </c>
      <c r="D26" s="169" t="s">
        <v>11</v>
      </c>
      <c r="E26" s="169"/>
      <c r="F26" s="169"/>
      <c r="G26" s="199"/>
      <c r="H26" s="30"/>
      <c r="I26" s="245"/>
      <c r="J26" s="19"/>
      <c r="K26" s="20"/>
    </row>
    <row r="27" spans="1:11" s="246" customFormat="1" ht="14.1" customHeight="1" thickBot="1">
      <c r="B27" s="238"/>
      <c r="C27" s="243">
        <v>3</v>
      </c>
      <c r="D27" s="169" t="s">
        <v>11</v>
      </c>
      <c r="E27" s="169"/>
      <c r="F27" s="169"/>
      <c r="G27" s="199"/>
      <c r="H27" s="30"/>
      <c r="I27" s="245"/>
      <c r="J27" s="19"/>
      <c r="K27" s="20"/>
    </row>
    <row r="28" spans="1:11" s="246" customFormat="1" ht="14.1" customHeight="1" thickBot="1">
      <c r="B28" s="238"/>
      <c r="C28" s="243">
        <v>4</v>
      </c>
      <c r="D28" s="169" t="s">
        <v>11</v>
      </c>
      <c r="E28" s="169"/>
      <c r="F28" s="169"/>
      <c r="G28" s="199"/>
      <c r="H28" s="30"/>
      <c r="I28" s="245"/>
      <c r="J28" s="19"/>
      <c r="K28" s="20"/>
    </row>
    <row r="29" spans="1:11" s="246" customFormat="1" ht="14.1" customHeight="1" thickBot="1">
      <c r="B29" s="238"/>
      <c r="C29" s="243">
        <v>5</v>
      </c>
      <c r="D29" s="169" t="s">
        <v>12</v>
      </c>
      <c r="E29" s="169"/>
      <c r="F29" s="169"/>
      <c r="G29" s="199"/>
      <c r="H29" s="30"/>
      <c r="I29" s="245"/>
      <c r="J29" s="19"/>
      <c r="K29" s="20"/>
    </row>
    <row r="30" spans="1:11" s="246" customFormat="1" ht="14.1" customHeight="1" thickBot="1">
      <c r="B30" s="238"/>
      <c r="C30" s="243">
        <v>6</v>
      </c>
      <c r="D30" s="169" t="s">
        <v>11</v>
      </c>
      <c r="E30" s="169"/>
      <c r="F30" s="169"/>
      <c r="G30" s="199"/>
      <c r="H30" s="30"/>
      <c r="I30" s="245"/>
      <c r="J30" s="19"/>
      <c r="K30" s="20"/>
    </row>
    <row r="31" spans="1:11" s="246" customFormat="1" ht="14.1" customHeight="1" thickBot="1">
      <c r="B31" s="238"/>
      <c r="C31" s="243">
        <v>7</v>
      </c>
      <c r="D31" s="169" t="s">
        <v>11</v>
      </c>
      <c r="E31" s="169"/>
      <c r="F31" s="169"/>
      <c r="G31" s="199"/>
      <c r="H31" s="30"/>
      <c r="I31" s="245"/>
      <c r="J31" s="19"/>
      <c r="K31" s="20"/>
    </row>
    <row r="32" spans="1:11" s="246" customFormat="1" ht="14.1" customHeight="1" thickBot="1">
      <c r="B32" s="238"/>
      <c r="C32" s="243">
        <v>8</v>
      </c>
      <c r="D32" s="169" t="s">
        <v>12</v>
      </c>
      <c r="E32" s="169"/>
      <c r="F32" s="169"/>
      <c r="G32" s="199"/>
      <c r="H32" s="30"/>
      <c r="I32" s="245"/>
      <c r="J32" s="19"/>
      <c r="K32" s="20"/>
    </row>
    <row r="33" spans="1:11" s="246" customFormat="1" ht="14.1" customHeight="1" thickBot="1">
      <c r="B33" s="238"/>
      <c r="C33" s="243">
        <v>9</v>
      </c>
      <c r="D33" s="169" t="s">
        <v>11</v>
      </c>
      <c r="E33" s="169"/>
      <c r="F33" s="169"/>
      <c r="G33" s="199"/>
      <c r="H33" s="30"/>
      <c r="I33" s="245"/>
      <c r="J33" s="19"/>
      <c r="K33" s="20"/>
    </row>
    <row r="34" spans="1:11" s="246" customFormat="1" ht="14.1" customHeight="1" thickBot="1">
      <c r="B34" s="238"/>
      <c r="C34" s="243">
        <v>10</v>
      </c>
      <c r="D34" s="169" t="s">
        <v>11</v>
      </c>
      <c r="E34" s="169"/>
      <c r="F34" s="169"/>
      <c r="G34" s="199"/>
      <c r="H34" s="30"/>
      <c r="I34" s="245"/>
      <c r="J34" s="19"/>
      <c r="K34" s="20"/>
    </row>
    <row r="35" spans="1:11" s="246" customFormat="1" ht="14.1" customHeight="1" thickBot="1">
      <c r="B35" s="238"/>
      <c r="C35" s="243">
        <v>11</v>
      </c>
      <c r="D35" s="169" t="s">
        <v>12</v>
      </c>
      <c r="E35" s="169"/>
      <c r="F35" s="169"/>
      <c r="G35" s="199"/>
      <c r="H35" s="30"/>
      <c r="I35" s="245"/>
      <c r="J35" s="19"/>
      <c r="K35" s="20"/>
    </row>
    <row r="36" spans="1:11" s="246" customFormat="1" ht="14.1" customHeight="1" thickBot="1">
      <c r="B36" s="238"/>
      <c r="C36" s="243">
        <v>12</v>
      </c>
      <c r="D36" s="169" t="s">
        <v>12</v>
      </c>
      <c r="E36" s="169"/>
      <c r="F36" s="169"/>
      <c r="G36" s="199"/>
      <c r="H36" s="30"/>
      <c r="I36" s="245"/>
      <c r="J36" s="19"/>
      <c r="K36" s="20"/>
    </row>
    <row r="37" spans="1:11" s="246" customFormat="1" ht="14.1" customHeight="1" thickBot="1">
      <c r="B37" s="238"/>
      <c r="C37" s="243">
        <v>13</v>
      </c>
      <c r="D37" s="169" t="s">
        <v>13</v>
      </c>
      <c r="E37" s="169"/>
      <c r="F37" s="169"/>
      <c r="G37" s="199"/>
      <c r="H37" s="30"/>
      <c r="I37" s="245"/>
      <c r="J37" s="19"/>
      <c r="K37" s="20"/>
    </row>
    <row r="38" spans="1:11" s="246" customFormat="1" ht="14.1" customHeight="1" thickBot="1">
      <c r="B38" s="238"/>
      <c r="C38" s="243">
        <v>14</v>
      </c>
      <c r="D38" s="169" t="s">
        <v>13</v>
      </c>
      <c r="E38" s="169"/>
      <c r="F38" s="169"/>
      <c r="G38" s="199"/>
      <c r="H38" s="30"/>
      <c r="I38" s="245"/>
      <c r="J38" s="19"/>
      <c r="K38" s="20"/>
    </row>
    <row r="39" spans="1:11" ht="14.1" customHeight="1">
      <c r="A39" s="362"/>
      <c r="B39" s="381"/>
      <c r="C39" s="365"/>
      <c r="D39" s="1243" t="s">
        <v>14</v>
      </c>
      <c r="E39" s="1244"/>
      <c r="F39" s="1244"/>
      <c r="G39" s="1244"/>
      <c r="H39" s="1244"/>
      <c r="I39" s="1244"/>
      <c r="J39" s="1244"/>
      <c r="K39" s="1245"/>
    </row>
    <row r="40" spans="1:11" ht="14.1" customHeight="1">
      <c r="A40" s="362"/>
      <c r="B40" s="381"/>
      <c r="C40" s="365"/>
      <c r="D40" s="1282" t="s">
        <v>15</v>
      </c>
      <c r="E40" s="1283"/>
      <c r="F40" s="1283"/>
      <c r="G40" s="1283"/>
      <c r="H40" s="1283"/>
      <c r="I40" s="1283"/>
      <c r="J40" s="1283"/>
      <c r="K40" s="1284"/>
    </row>
    <row r="41" spans="1:11" ht="14.1" customHeight="1">
      <c r="A41" s="362"/>
      <c r="B41" s="381"/>
      <c r="C41" s="365"/>
      <c r="D41" s="1282" t="s">
        <v>16</v>
      </c>
      <c r="E41" s="1283"/>
      <c r="F41" s="1283"/>
      <c r="G41" s="1283"/>
      <c r="H41" s="1283"/>
      <c r="I41" s="1283"/>
      <c r="J41" s="1283"/>
      <c r="K41" s="1284"/>
    </row>
    <row r="42" spans="1:11" ht="14.1" customHeight="1">
      <c r="A42" s="362"/>
      <c r="B42" s="381"/>
      <c r="C42" s="365"/>
      <c r="D42" s="1282" t="s">
        <v>17</v>
      </c>
      <c r="E42" s="1283"/>
      <c r="F42" s="1283"/>
      <c r="G42" s="1283"/>
      <c r="H42" s="1283"/>
      <c r="I42" s="1283"/>
      <c r="J42" s="1283"/>
      <c r="K42" s="1284"/>
    </row>
    <row r="43" spans="1:11" ht="14.1" customHeight="1" thickBot="1">
      <c r="A43" s="362"/>
      <c r="B43" s="381"/>
      <c r="C43" s="365"/>
      <c r="D43" s="1246" t="s">
        <v>18</v>
      </c>
      <c r="E43" s="1247"/>
      <c r="F43" s="1247"/>
      <c r="G43" s="1247"/>
      <c r="H43" s="1247"/>
      <c r="I43" s="1247"/>
      <c r="J43" s="1247"/>
      <c r="K43" s="1248"/>
    </row>
    <row r="44" spans="1:11" ht="14.1" customHeight="1" thickBot="1">
      <c r="A44" s="362"/>
      <c r="B44" s="381"/>
      <c r="C44" s="282" t="s">
        <v>19</v>
      </c>
      <c r="D44" s="290" t="s">
        <v>8</v>
      </c>
      <c r="E44" s="290" t="s">
        <v>9</v>
      </c>
      <c r="F44" s="283" t="s">
        <v>10</v>
      </c>
      <c r="G44" s="320" t="s">
        <v>20</v>
      </c>
      <c r="H44" s="320" t="s">
        <v>21</v>
      </c>
      <c r="I44" s="320" t="s">
        <v>22</v>
      </c>
      <c r="J44" s="320" t="s">
        <v>23</v>
      </c>
      <c r="K44" s="284"/>
    </row>
    <row r="45" spans="1:11" s="246" customFormat="1" ht="14.1" customHeight="1" thickBot="1">
      <c r="B45" s="238"/>
      <c r="C45" s="243">
        <v>1</v>
      </c>
      <c r="D45" s="169" t="s">
        <v>11</v>
      </c>
      <c r="E45" s="169"/>
      <c r="F45" s="169"/>
      <c r="G45" s="32">
        <v>0.2</v>
      </c>
      <c r="H45" s="32"/>
      <c r="I45" s="32"/>
      <c r="J45" s="32"/>
      <c r="K45" s="115"/>
    </row>
    <row r="46" spans="1:11" s="246" customFormat="1" ht="14.1" customHeight="1" thickBot="1">
      <c r="B46" s="238"/>
      <c r="C46" s="243">
        <v>2</v>
      </c>
      <c r="D46" s="169" t="s">
        <v>11</v>
      </c>
      <c r="E46" s="169"/>
      <c r="F46" s="169"/>
      <c r="G46" s="32"/>
      <c r="H46" s="32"/>
      <c r="I46" s="32"/>
      <c r="J46" s="32"/>
      <c r="K46" s="115"/>
    </row>
    <row r="47" spans="1:11" s="246" customFormat="1" ht="14.1" customHeight="1" thickBot="1">
      <c r="B47" s="238"/>
      <c r="C47" s="243">
        <v>3</v>
      </c>
      <c r="D47" s="169" t="s">
        <v>11</v>
      </c>
      <c r="E47" s="169"/>
      <c r="F47" s="169"/>
      <c r="G47" s="32"/>
      <c r="H47" s="32"/>
      <c r="I47" s="32"/>
      <c r="J47" s="32"/>
      <c r="K47" s="115"/>
    </row>
    <row r="48" spans="1:11" s="246" customFormat="1" ht="14.1" customHeight="1" thickBot="1">
      <c r="B48" s="238"/>
      <c r="C48" s="243">
        <v>4</v>
      </c>
      <c r="D48" s="169" t="s">
        <v>12</v>
      </c>
      <c r="E48" s="169"/>
      <c r="F48" s="169"/>
      <c r="G48" s="32"/>
      <c r="H48" s="32"/>
      <c r="I48" s="32"/>
      <c r="J48" s="32"/>
      <c r="K48" s="115"/>
    </row>
    <row r="49" spans="1:11" s="246" customFormat="1" ht="14.1" customHeight="1" thickBot="1">
      <c r="B49" s="238"/>
      <c r="C49" s="243">
        <v>5</v>
      </c>
      <c r="D49" s="169" t="s">
        <v>12</v>
      </c>
      <c r="E49" s="169"/>
      <c r="F49" s="169"/>
      <c r="G49" s="32"/>
      <c r="H49" s="32"/>
      <c r="I49" s="32"/>
      <c r="J49" s="32"/>
      <c r="K49" s="115"/>
    </row>
    <row r="50" spans="1:11" s="246" customFormat="1" ht="14.1" customHeight="1" thickBot="1">
      <c r="B50" s="238"/>
      <c r="C50" s="243">
        <v>6</v>
      </c>
      <c r="D50" s="169" t="s">
        <v>11</v>
      </c>
      <c r="E50" s="169"/>
      <c r="F50" s="169"/>
      <c r="G50" s="32"/>
      <c r="H50" s="32"/>
      <c r="I50" s="32"/>
      <c r="J50" s="32"/>
      <c r="K50" s="115"/>
    </row>
    <row r="51" spans="1:11" s="246" customFormat="1" ht="14.1" customHeight="1" thickBot="1">
      <c r="B51" s="238"/>
      <c r="C51" s="243">
        <v>7</v>
      </c>
      <c r="D51" s="169" t="s">
        <v>11</v>
      </c>
      <c r="E51" s="169"/>
      <c r="F51" s="169"/>
      <c r="G51" s="32"/>
      <c r="H51" s="32"/>
      <c r="I51" s="32"/>
      <c r="J51" s="32"/>
      <c r="K51" s="115"/>
    </row>
    <row r="52" spans="1:11" s="246" customFormat="1" ht="14.1" customHeight="1" thickBot="1">
      <c r="B52" s="238"/>
      <c r="C52" s="243">
        <v>8</v>
      </c>
      <c r="D52" s="169" t="s">
        <v>12</v>
      </c>
      <c r="E52" s="169"/>
      <c r="F52" s="169"/>
      <c r="G52" s="32"/>
      <c r="H52" s="32"/>
      <c r="I52" s="32"/>
      <c r="J52" s="32"/>
      <c r="K52" s="115"/>
    </row>
    <row r="53" spans="1:11" s="246" customFormat="1" ht="14.1" customHeight="1" thickBot="1">
      <c r="B53" s="238"/>
      <c r="C53" s="243">
        <v>9</v>
      </c>
      <c r="D53" s="169" t="s">
        <v>12</v>
      </c>
      <c r="E53" s="169"/>
      <c r="F53" s="169"/>
      <c r="G53" s="32"/>
      <c r="H53" s="32"/>
      <c r="I53" s="32"/>
      <c r="J53" s="32"/>
      <c r="K53" s="115"/>
    </row>
    <row r="54" spans="1:11" s="246" customFormat="1" ht="14.1" customHeight="1" thickBot="1">
      <c r="B54" s="238"/>
      <c r="C54" s="243">
        <v>10</v>
      </c>
      <c r="D54" s="169" t="s">
        <v>11</v>
      </c>
      <c r="E54" s="169"/>
      <c r="F54" s="169"/>
      <c r="G54" s="32"/>
      <c r="H54" s="32"/>
      <c r="I54" s="32"/>
      <c r="J54" s="32"/>
      <c r="K54" s="115"/>
    </row>
    <row r="55" spans="1:11" s="246" customFormat="1" ht="14.1" customHeight="1" thickBot="1">
      <c r="B55" s="238"/>
      <c r="C55" s="243">
        <v>11</v>
      </c>
      <c r="D55" s="169" t="s">
        <v>11</v>
      </c>
      <c r="E55" s="169"/>
      <c r="F55" s="169"/>
      <c r="G55" s="32"/>
      <c r="H55" s="32"/>
      <c r="I55" s="32"/>
      <c r="J55" s="32"/>
      <c r="K55" s="115"/>
    </row>
    <row r="56" spans="1:11" s="246" customFormat="1" ht="14.1" customHeight="1" thickBot="1">
      <c r="B56" s="238"/>
      <c r="C56" s="243">
        <v>12</v>
      </c>
      <c r="D56" s="169" t="s">
        <v>12</v>
      </c>
      <c r="E56" s="169"/>
      <c r="F56" s="169"/>
      <c r="G56" s="32"/>
      <c r="H56" s="32"/>
      <c r="I56" s="32"/>
      <c r="J56" s="32"/>
      <c r="K56" s="115"/>
    </row>
    <row r="57" spans="1:11" s="246" customFormat="1" ht="14.1" customHeight="1" thickBot="1">
      <c r="B57" s="238"/>
      <c r="C57" s="243">
        <v>13</v>
      </c>
      <c r="D57" s="169" t="s">
        <v>12</v>
      </c>
      <c r="E57" s="169"/>
      <c r="F57" s="169"/>
      <c r="G57" s="32"/>
      <c r="H57" s="32"/>
      <c r="I57" s="32"/>
      <c r="J57" s="32"/>
      <c r="K57" s="115"/>
    </row>
    <row r="58" spans="1:11" s="246" customFormat="1" ht="14.1" customHeight="1" thickBot="1">
      <c r="B58" s="238"/>
      <c r="C58" s="243">
        <v>14</v>
      </c>
      <c r="D58" s="169" t="s">
        <v>13</v>
      </c>
      <c r="E58" s="169"/>
      <c r="F58" s="169"/>
      <c r="G58" s="32"/>
      <c r="H58" s="32"/>
      <c r="I58" s="32"/>
      <c r="J58" s="32"/>
      <c r="K58" s="116"/>
    </row>
    <row r="59" spans="1:11" ht="14.1" customHeight="1">
      <c r="A59" s="362"/>
      <c r="B59" s="381"/>
      <c r="C59" s="365"/>
      <c r="D59" s="1252" t="s">
        <v>24</v>
      </c>
      <c r="E59" s="1253"/>
      <c r="F59" s="1253"/>
      <c r="G59" s="1253"/>
      <c r="H59" s="1253"/>
      <c r="I59" s="1253"/>
      <c r="J59" s="1253"/>
      <c r="K59" s="1254"/>
    </row>
    <row r="60" spans="1:11" ht="14.1" customHeight="1" thickBot="1">
      <c r="A60" s="362"/>
      <c r="B60" s="381"/>
      <c r="C60" s="365"/>
      <c r="D60" s="1246" t="s">
        <v>25</v>
      </c>
      <c r="E60" s="1247"/>
      <c r="F60" s="1247"/>
      <c r="G60" s="1247"/>
      <c r="H60" s="1247"/>
      <c r="I60" s="1247"/>
      <c r="J60" s="1247"/>
      <c r="K60" s="1248"/>
    </row>
    <row r="61" spans="1:11" ht="14.1" customHeight="1" thickBot="1">
      <c r="A61" s="362"/>
      <c r="B61" s="381"/>
      <c r="C61" s="282" t="s">
        <v>19</v>
      </c>
      <c r="D61" s="290" t="s">
        <v>8</v>
      </c>
      <c r="E61" s="290" t="s">
        <v>26</v>
      </c>
      <c r="F61" s="283" t="s">
        <v>10</v>
      </c>
      <c r="G61" s="320" t="s">
        <v>20</v>
      </c>
      <c r="H61" s="320" t="s">
        <v>21</v>
      </c>
      <c r="I61" s="320" t="s">
        <v>22</v>
      </c>
      <c r="J61" s="320" t="s">
        <v>23</v>
      </c>
      <c r="K61" s="284"/>
    </row>
    <row r="62" spans="1:11" s="246" customFormat="1" ht="14.1" customHeight="1" thickBot="1">
      <c r="B62" s="238"/>
      <c r="C62" s="243">
        <v>1</v>
      </c>
      <c r="D62" s="247" t="str">
        <f>IF(ISBLANK(D45),"",D45)</f>
        <v>POMCA</v>
      </c>
      <c r="E62" s="247" t="str">
        <f t="shared" ref="E62:F75" si="0">IF(ISBLANK(E45),"",E45)</f>
        <v/>
      </c>
      <c r="F62" s="247" t="str">
        <f>IF(ISBLANK(F45),"",F45)</f>
        <v/>
      </c>
      <c r="G62" s="32">
        <v>0.09</v>
      </c>
      <c r="H62" s="32"/>
      <c r="I62" s="32"/>
      <c r="J62" s="32"/>
      <c r="K62" s="115"/>
    </row>
    <row r="63" spans="1:11" s="246" customFormat="1" ht="14.1" customHeight="1" thickBot="1">
      <c r="B63" s="238"/>
      <c r="C63" s="243">
        <v>2</v>
      </c>
      <c r="D63" s="247" t="str">
        <f t="shared" ref="D63:D75" si="1">IF(ISBLANK(D46),"",D46)</f>
        <v>POMCA</v>
      </c>
      <c r="E63" s="247" t="str">
        <f t="shared" si="0"/>
        <v/>
      </c>
      <c r="F63" s="247" t="str">
        <f t="shared" si="0"/>
        <v/>
      </c>
      <c r="G63" s="32"/>
      <c r="H63" s="32"/>
      <c r="I63" s="32"/>
      <c r="J63" s="32"/>
      <c r="K63" s="115"/>
    </row>
    <row r="64" spans="1:11" s="246" customFormat="1" ht="14.1" customHeight="1" thickBot="1">
      <c r="B64" s="238"/>
      <c r="C64" s="243">
        <v>3</v>
      </c>
      <c r="D64" s="247" t="str">
        <f t="shared" si="1"/>
        <v>POMCA</v>
      </c>
      <c r="E64" s="247" t="str">
        <f t="shared" si="0"/>
        <v/>
      </c>
      <c r="F64" s="247" t="str">
        <f t="shared" si="0"/>
        <v/>
      </c>
      <c r="G64" s="32"/>
      <c r="H64" s="32"/>
      <c r="I64" s="32"/>
      <c r="J64" s="32"/>
      <c r="K64" s="115"/>
    </row>
    <row r="65" spans="1:11" s="246" customFormat="1" ht="14.1" customHeight="1" thickBot="1">
      <c r="B65" s="238"/>
      <c r="C65" s="243">
        <v>4</v>
      </c>
      <c r="D65" s="247" t="str">
        <f t="shared" si="1"/>
        <v>PMA</v>
      </c>
      <c r="E65" s="247" t="str">
        <f t="shared" si="0"/>
        <v/>
      </c>
      <c r="F65" s="247" t="str">
        <f t="shared" si="0"/>
        <v/>
      </c>
      <c r="G65" s="32"/>
      <c r="H65" s="32"/>
      <c r="I65" s="32"/>
      <c r="J65" s="32"/>
      <c r="K65" s="115"/>
    </row>
    <row r="66" spans="1:11" s="246" customFormat="1" ht="14.1" customHeight="1" thickBot="1">
      <c r="B66" s="238"/>
      <c r="C66" s="243">
        <v>5</v>
      </c>
      <c r="D66" s="247" t="str">
        <f t="shared" si="1"/>
        <v>PMA</v>
      </c>
      <c r="E66" s="247" t="str">
        <f t="shared" si="0"/>
        <v/>
      </c>
      <c r="F66" s="247" t="str">
        <f t="shared" si="0"/>
        <v/>
      </c>
      <c r="G66" s="32"/>
      <c r="H66" s="32"/>
      <c r="I66" s="32"/>
      <c r="J66" s="32"/>
      <c r="K66" s="115"/>
    </row>
    <row r="67" spans="1:11" s="246" customFormat="1" ht="14.1" customHeight="1" thickBot="1">
      <c r="B67" s="238"/>
      <c r="C67" s="243">
        <v>6</v>
      </c>
      <c r="D67" s="247" t="str">
        <f t="shared" si="1"/>
        <v>POMCA</v>
      </c>
      <c r="E67" s="247" t="str">
        <f t="shared" si="0"/>
        <v/>
      </c>
      <c r="F67" s="247" t="str">
        <f t="shared" si="0"/>
        <v/>
      </c>
      <c r="G67" s="32"/>
      <c r="H67" s="32"/>
      <c r="I67" s="32"/>
      <c r="J67" s="32"/>
      <c r="K67" s="115"/>
    </row>
    <row r="68" spans="1:11" s="246" customFormat="1" ht="14.1" customHeight="1" thickBot="1">
      <c r="B68" s="238"/>
      <c r="C68" s="243">
        <v>7</v>
      </c>
      <c r="D68" s="247" t="str">
        <f t="shared" si="1"/>
        <v>POMCA</v>
      </c>
      <c r="E68" s="247" t="str">
        <f t="shared" si="0"/>
        <v/>
      </c>
      <c r="F68" s="247" t="str">
        <f t="shared" si="0"/>
        <v/>
      </c>
      <c r="G68" s="32"/>
      <c r="H68" s="32"/>
      <c r="I68" s="32"/>
      <c r="J68" s="32"/>
      <c r="K68" s="115"/>
    </row>
    <row r="69" spans="1:11" s="246" customFormat="1" ht="14.1" customHeight="1" thickBot="1">
      <c r="B69" s="238"/>
      <c r="C69" s="243">
        <v>8</v>
      </c>
      <c r="D69" s="247" t="str">
        <f t="shared" si="1"/>
        <v>PMA</v>
      </c>
      <c r="E69" s="247" t="str">
        <f t="shared" si="0"/>
        <v/>
      </c>
      <c r="F69" s="247" t="str">
        <f t="shared" si="0"/>
        <v/>
      </c>
      <c r="G69" s="32"/>
      <c r="H69" s="32"/>
      <c r="I69" s="32"/>
      <c r="J69" s="32"/>
      <c r="K69" s="115"/>
    </row>
    <row r="70" spans="1:11" s="246" customFormat="1" ht="14.1" customHeight="1" thickBot="1">
      <c r="B70" s="238"/>
      <c r="C70" s="243">
        <v>9</v>
      </c>
      <c r="D70" s="247" t="str">
        <f t="shared" si="1"/>
        <v>PMA</v>
      </c>
      <c r="E70" s="247" t="str">
        <f t="shared" si="0"/>
        <v/>
      </c>
      <c r="F70" s="247" t="str">
        <f t="shared" si="0"/>
        <v/>
      </c>
      <c r="G70" s="32"/>
      <c r="H70" s="32"/>
      <c r="I70" s="32"/>
      <c r="J70" s="32"/>
      <c r="K70" s="115"/>
    </row>
    <row r="71" spans="1:11" s="246" customFormat="1" ht="14.1" customHeight="1" thickBot="1">
      <c r="B71" s="238"/>
      <c r="C71" s="243">
        <v>10</v>
      </c>
      <c r="D71" s="247" t="str">
        <f t="shared" si="1"/>
        <v>POMCA</v>
      </c>
      <c r="E71" s="247" t="str">
        <f t="shared" si="0"/>
        <v/>
      </c>
      <c r="F71" s="247" t="str">
        <f t="shared" si="0"/>
        <v/>
      </c>
      <c r="G71" s="32"/>
      <c r="H71" s="32"/>
      <c r="I71" s="32"/>
      <c r="J71" s="32"/>
      <c r="K71" s="115"/>
    </row>
    <row r="72" spans="1:11" s="246" customFormat="1" ht="14.1" customHeight="1" thickBot="1">
      <c r="B72" s="238"/>
      <c r="C72" s="243">
        <v>11</v>
      </c>
      <c r="D72" s="247" t="str">
        <f t="shared" si="1"/>
        <v>POMCA</v>
      </c>
      <c r="E72" s="247" t="str">
        <f t="shared" si="0"/>
        <v/>
      </c>
      <c r="F72" s="247" t="str">
        <f t="shared" si="0"/>
        <v/>
      </c>
      <c r="G72" s="32"/>
      <c r="H72" s="32"/>
      <c r="I72" s="32"/>
      <c r="J72" s="32"/>
      <c r="K72" s="115"/>
    </row>
    <row r="73" spans="1:11" s="246" customFormat="1" ht="14.1" customHeight="1" thickBot="1">
      <c r="B73" s="238"/>
      <c r="C73" s="243">
        <v>12</v>
      </c>
      <c r="D73" s="247" t="str">
        <f t="shared" si="1"/>
        <v>PMA</v>
      </c>
      <c r="E73" s="247" t="str">
        <f t="shared" si="0"/>
        <v/>
      </c>
      <c r="F73" s="247" t="str">
        <f t="shared" si="0"/>
        <v/>
      </c>
      <c r="G73" s="32"/>
      <c r="H73" s="32"/>
      <c r="I73" s="32"/>
      <c r="J73" s="32"/>
      <c r="K73" s="115"/>
    </row>
    <row r="74" spans="1:11" s="246" customFormat="1" ht="14.1" customHeight="1" thickBot="1">
      <c r="B74" s="238"/>
      <c r="C74" s="243">
        <v>13</v>
      </c>
      <c r="D74" s="247" t="str">
        <f t="shared" si="1"/>
        <v>PMA</v>
      </c>
      <c r="E74" s="247" t="str">
        <f t="shared" si="0"/>
        <v/>
      </c>
      <c r="F74" s="247" t="str">
        <f t="shared" si="0"/>
        <v/>
      </c>
      <c r="G74" s="32"/>
      <c r="H74" s="32"/>
      <c r="I74" s="32"/>
      <c r="J74" s="32"/>
      <c r="K74" s="115"/>
    </row>
    <row r="75" spans="1:11" s="246" customFormat="1" ht="14.1" customHeight="1" thickBot="1">
      <c r="B75" s="238"/>
      <c r="C75" s="243">
        <v>14</v>
      </c>
      <c r="D75" s="247" t="str">
        <f t="shared" si="1"/>
        <v>PMM</v>
      </c>
      <c r="E75" s="247" t="str">
        <f t="shared" si="0"/>
        <v/>
      </c>
      <c r="F75" s="247" t="str">
        <f t="shared" si="0"/>
        <v/>
      </c>
      <c r="G75" s="32"/>
      <c r="H75" s="32"/>
      <c r="I75" s="32"/>
      <c r="J75" s="32"/>
      <c r="K75" s="115"/>
    </row>
    <row r="76" spans="1:11" ht="14.1" customHeight="1">
      <c r="A76" s="362"/>
      <c r="B76" s="381"/>
      <c r="C76" s="365"/>
      <c r="D76" s="1252" t="s">
        <v>14</v>
      </c>
      <c r="E76" s="1253"/>
      <c r="F76" s="1253"/>
      <c r="G76" s="1253"/>
      <c r="H76" s="1253"/>
      <c r="I76" s="1253"/>
      <c r="J76" s="1253"/>
      <c r="K76" s="1254"/>
    </row>
    <row r="77" spans="1:11" ht="14.1" customHeight="1">
      <c r="A77" s="362"/>
      <c r="B77" s="381"/>
      <c r="C77" s="365"/>
      <c r="D77" s="1243" t="s">
        <v>27</v>
      </c>
      <c r="E77" s="1244"/>
      <c r="F77" s="1244"/>
      <c r="G77" s="1244"/>
      <c r="H77" s="1244"/>
      <c r="I77" s="1244"/>
      <c r="J77" s="1244"/>
      <c r="K77" s="1245"/>
    </row>
    <row r="78" spans="1:11" ht="14.1" customHeight="1" thickBot="1">
      <c r="A78" s="362"/>
      <c r="B78" s="381"/>
      <c r="C78" s="365"/>
      <c r="D78" s="1246" t="s">
        <v>28</v>
      </c>
      <c r="E78" s="1247"/>
      <c r="F78" s="1247"/>
      <c r="G78" s="1247"/>
      <c r="H78" s="1247"/>
      <c r="I78" s="1247"/>
      <c r="J78" s="1247"/>
      <c r="K78" s="1248"/>
    </row>
    <row r="79" spans="1:11" ht="14.1" customHeight="1" thickBot="1">
      <c r="A79" s="362"/>
      <c r="B79" s="381"/>
      <c r="C79" s="368" t="s">
        <v>19</v>
      </c>
      <c r="D79" s="335" t="s">
        <v>8</v>
      </c>
      <c r="E79" s="335" t="s">
        <v>26</v>
      </c>
      <c r="F79" s="369" t="s">
        <v>10</v>
      </c>
      <c r="G79" s="369" t="s">
        <v>20</v>
      </c>
      <c r="H79" s="369" t="s">
        <v>21</v>
      </c>
      <c r="I79" s="369" t="s">
        <v>22</v>
      </c>
      <c r="J79" s="369" t="s">
        <v>23</v>
      </c>
      <c r="K79" s="284"/>
    </row>
    <row r="80" spans="1:11" ht="14.1" customHeight="1" thickBot="1">
      <c r="A80" s="362"/>
      <c r="B80" s="381"/>
      <c r="C80" s="348">
        <v>1</v>
      </c>
      <c r="D80" s="370" t="str">
        <f t="shared" ref="D80:F93" si="2">IF(ISBLANK(D62),"",D62)</f>
        <v>POMCA</v>
      </c>
      <c r="E80" s="370" t="str">
        <f t="shared" si="2"/>
        <v/>
      </c>
      <c r="F80" s="370" t="str">
        <f t="shared" si="2"/>
        <v/>
      </c>
      <c r="G80" s="666">
        <f t="shared" ref="G80:J93" si="3">IFERROR(G62/G45,"N.A.")</f>
        <v>0.44999999999999996</v>
      </c>
      <c r="H80" s="371" t="str">
        <f t="shared" si="3"/>
        <v>N.A.</v>
      </c>
      <c r="I80" s="371" t="str">
        <f t="shared" si="3"/>
        <v>N.A.</v>
      </c>
      <c r="J80" s="371" t="str">
        <f t="shared" si="3"/>
        <v>N.A.</v>
      </c>
      <c r="K80" s="367"/>
    </row>
    <row r="81" spans="1:11" ht="14.1" customHeight="1" thickBot="1">
      <c r="A81" s="362"/>
      <c r="B81" s="381"/>
      <c r="C81" s="348">
        <v>2</v>
      </c>
      <c r="D81" s="370" t="str">
        <f t="shared" si="2"/>
        <v>POMCA</v>
      </c>
      <c r="E81" s="370" t="str">
        <f t="shared" si="2"/>
        <v/>
      </c>
      <c r="F81" s="370" t="str">
        <f t="shared" si="2"/>
        <v/>
      </c>
      <c r="G81" s="666" t="str">
        <f t="shared" si="3"/>
        <v>N.A.</v>
      </c>
      <c r="H81" s="371" t="str">
        <f t="shared" si="3"/>
        <v>N.A.</v>
      </c>
      <c r="I81" s="371" t="str">
        <f t="shared" si="3"/>
        <v>N.A.</v>
      </c>
      <c r="J81" s="371" t="str">
        <f t="shared" si="3"/>
        <v>N.A.</v>
      </c>
      <c r="K81" s="367"/>
    </row>
    <row r="82" spans="1:11" ht="14.1" customHeight="1" thickBot="1">
      <c r="A82" s="362"/>
      <c r="B82" s="381"/>
      <c r="C82" s="348">
        <v>3</v>
      </c>
      <c r="D82" s="370" t="str">
        <f t="shared" si="2"/>
        <v>POMCA</v>
      </c>
      <c r="E82" s="370" t="str">
        <f t="shared" si="2"/>
        <v/>
      </c>
      <c r="F82" s="370" t="str">
        <f t="shared" si="2"/>
        <v/>
      </c>
      <c r="G82" s="371" t="str">
        <f t="shared" si="3"/>
        <v>N.A.</v>
      </c>
      <c r="H82" s="371" t="str">
        <f t="shared" si="3"/>
        <v>N.A.</v>
      </c>
      <c r="I82" s="371" t="str">
        <f t="shared" si="3"/>
        <v>N.A.</v>
      </c>
      <c r="J82" s="371" t="str">
        <f t="shared" si="3"/>
        <v>N.A.</v>
      </c>
      <c r="K82" s="367"/>
    </row>
    <row r="83" spans="1:11" ht="14.1" customHeight="1" thickBot="1">
      <c r="A83" s="362"/>
      <c r="B83" s="381"/>
      <c r="C83" s="348">
        <v>4</v>
      </c>
      <c r="D83" s="370" t="str">
        <f t="shared" si="2"/>
        <v>PMA</v>
      </c>
      <c r="E83" s="370" t="str">
        <f t="shared" si="2"/>
        <v/>
      </c>
      <c r="F83" s="370" t="str">
        <f t="shared" si="2"/>
        <v/>
      </c>
      <c r="G83" s="371" t="str">
        <f t="shared" si="3"/>
        <v>N.A.</v>
      </c>
      <c r="H83" s="371" t="str">
        <f t="shared" si="3"/>
        <v>N.A.</v>
      </c>
      <c r="I83" s="371" t="str">
        <f t="shared" si="3"/>
        <v>N.A.</v>
      </c>
      <c r="J83" s="371" t="str">
        <f t="shared" si="3"/>
        <v>N.A.</v>
      </c>
      <c r="K83" s="367"/>
    </row>
    <row r="84" spans="1:11" ht="14.1" customHeight="1" thickBot="1">
      <c r="A84" s="362"/>
      <c r="B84" s="381"/>
      <c r="C84" s="348">
        <v>5</v>
      </c>
      <c r="D84" s="370" t="str">
        <f t="shared" si="2"/>
        <v>PMA</v>
      </c>
      <c r="E84" s="370" t="str">
        <f t="shared" si="2"/>
        <v/>
      </c>
      <c r="F84" s="370" t="str">
        <f t="shared" si="2"/>
        <v/>
      </c>
      <c r="G84" s="371" t="str">
        <f t="shared" si="3"/>
        <v>N.A.</v>
      </c>
      <c r="H84" s="371" t="str">
        <f t="shared" si="3"/>
        <v>N.A.</v>
      </c>
      <c r="I84" s="371" t="str">
        <f t="shared" si="3"/>
        <v>N.A.</v>
      </c>
      <c r="J84" s="371" t="str">
        <f t="shared" si="3"/>
        <v>N.A.</v>
      </c>
      <c r="K84" s="367"/>
    </row>
    <row r="85" spans="1:11" ht="14.1" customHeight="1" thickBot="1">
      <c r="A85" s="362"/>
      <c r="B85" s="381"/>
      <c r="C85" s="348">
        <v>6</v>
      </c>
      <c r="D85" s="370" t="str">
        <f t="shared" si="2"/>
        <v>POMCA</v>
      </c>
      <c r="E85" s="370" t="str">
        <f t="shared" si="2"/>
        <v/>
      </c>
      <c r="F85" s="370" t="str">
        <f t="shared" si="2"/>
        <v/>
      </c>
      <c r="G85" s="371" t="str">
        <f t="shared" si="3"/>
        <v>N.A.</v>
      </c>
      <c r="H85" s="371" t="str">
        <f t="shared" si="3"/>
        <v>N.A.</v>
      </c>
      <c r="I85" s="371" t="str">
        <f t="shared" si="3"/>
        <v>N.A.</v>
      </c>
      <c r="J85" s="371" t="str">
        <f t="shared" si="3"/>
        <v>N.A.</v>
      </c>
      <c r="K85" s="287"/>
    </row>
    <row r="86" spans="1:11" ht="14.1" customHeight="1" thickBot="1">
      <c r="A86" s="362"/>
      <c r="B86" s="381"/>
      <c r="C86" s="348">
        <v>7</v>
      </c>
      <c r="D86" s="370" t="str">
        <f t="shared" si="2"/>
        <v>POMCA</v>
      </c>
      <c r="E86" s="370" t="str">
        <f t="shared" si="2"/>
        <v/>
      </c>
      <c r="F86" s="370" t="str">
        <f t="shared" si="2"/>
        <v/>
      </c>
      <c r="G86" s="371" t="str">
        <f t="shared" si="3"/>
        <v>N.A.</v>
      </c>
      <c r="H86" s="371" t="str">
        <f t="shared" si="3"/>
        <v>N.A.</v>
      </c>
      <c r="I86" s="371" t="str">
        <f t="shared" si="3"/>
        <v>N.A.</v>
      </c>
      <c r="J86" s="371" t="str">
        <f t="shared" si="3"/>
        <v>N.A.</v>
      </c>
      <c r="K86" s="367"/>
    </row>
    <row r="87" spans="1:11" ht="14.1" customHeight="1" thickBot="1">
      <c r="A87" s="362"/>
      <c r="B87" s="381"/>
      <c r="C87" s="348">
        <v>8</v>
      </c>
      <c r="D87" s="370" t="str">
        <f t="shared" si="2"/>
        <v>PMA</v>
      </c>
      <c r="E87" s="370" t="str">
        <f t="shared" si="2"/>
        <v/>
      </c>
      <c r="F87" s="370" t="str">
        <f t="shared" si="2"/>
        <v/>
      </c>
      <c r="G87" s="371" t="str">
        <f t="shared" si="3"/>
        <v>N.A.</v>
      </c>
      <c r="H87" s="371" t="str">
        <f t="shared" si="3"/>
        <v>N.A.</v>
      </c>
      <c r="I87" s="371" t="str">
        <f t="shared" si="3"/>
        <v>N.A.</v>
      </c>
      <c r="J87" s="371" t="str">
        <f t="shared" si="3"/>
        <v>N.A.</v>
      </c>
      <c r="K87" s="367"/>
    </row>
    <row r="88" spans="1:11" ht="14.1" customHeight="1" thickBot="1">
      <c r="A88" s="362"/>
      <c r="B88" s="381"/>
      <c r="C88" s="348">
        <v>9</v>
      </c>
      <c r="D88" s="370" t="str">
        <f t="shared" si="2"/>
        <v>PMA</v>
      </c>
      <c r="E88" s="370" t="str">
        <f t="shared" si="2"/>
        <v/>
      </c>
      <c r="F88" s="370" t="str">
        <f t="shared" si="2"/>
        <v/>
      </c>
      <c r="G88" s="371" t="str">
        <f t="shared" si="3"/>
        <v>N.A.</v>
      </c>
      <c r="H88" s="371" t="str">
        <f t="shared" si="3"/>
        <v>N.A.</v>
      </c>
      <c r="I88" s="371" t="str">
        <f t="shared" si="3"/>
        <v>N.A.</v>
      </c>
      <c r="J88" s="371" t="str">
        <f t="shared" si="3"/>
        <v>N.A.</v>
      </c>
      <c r="K88" s="367"/>
    </row>
    <row r="89" spans="1:11" ht="14.1" customHeight="1" thickBot="1">
      <c r="A89" s="362"/>
      <c r="B89" s="381"/>
      <c r="C89" s="348">
        <v>10</v>
      </c>
      <c r="D89" s="370" t="str">
        <f t="shared" si="2"/>
        <v>POMCA</v>
      </c>
      <c r="E89" s="370" t="str">
        <f t="shared" si="2"/>
        <v/>
      </c>
      <c r="F89" s="370" t="str">
        <f t="shared" si="2"/>
        <v/>
      </c>
      <c r="G89" s="371" t="str">
        <f t="shared" si="3"/>
        <v>N.A.</v>
      </c>
      <c r="H89" s="371" t="str">
        <f t="shared" si="3"/>
        <v>N.A.</v>
      </c>
      <c r="I89" s="371" t="str">
        <f t="shared" si="3"/>
        <v>N.A.</v>
      </c>
      <c r="J89" s="371" t="str">
        <f t="shared" si="3"/>
        <v>N.A.</v>
      </c>
      <c r="K89" s="287"/>
    </row>
    <row r="90" spans="1:11" ht="14.1" customHeight="1" thickBot="1">
      <c r="A90" s="362"/>
      <c r="B90" s="381"/>
      <c r="C90" s="348">
        <v>11</v>
      </c>
      <c r="D90" s="370" t="str">
        <f t="shared" si="2"/>
        <v>POMCA</v>
      </c>
      <c r="E90" s="370" t="str">
        <f t="shared" si="2"/>
        <v/>
      </c>
      <c r="F90" s="370" t="str">
        <f t="shared" si="2"/>
        <v/>
      </c>
      <c r="G90" s="371" t="str">
        <f t="shared" si="3"/>
        <v>N.A.</v>
      </c>
      <c r="H90" s="371" t="str">
        <f t="shared" si="3"/>
        <v>N.A.</v>
      </c>
      <c r="I90" s="371" t="str">
        <f t="shared" si="3"/>
        <v>N.A.</v>
      </c>
      <c r="J90" s="371" t="str">
        <f t="shared" si="3"/>
        <v>N.A.</v>
      </c>
      <c r="K90" s="367"/>
    </row>
    <row r="91" spans="1:11" ht="14.1" customHeight="1" thickBot="1">
      <c r="A91" s="362"/>
      <c r="B91" s="381"/>
      <c r="C91" s="348">
        <v>12</v>
      </c>
      <c r="D91" s="370" t="str">
        <f t="shared" si="2"/>
        <v>PMA</v>
      </c>
      <c r="E91" s="370" t="str">
        <f t="shared" si="2"/>
        <v/>
      </c>
      <c r="F91" s="370" t="str">
        <f t="shared" si="2"/>
        <v/>
      </c>
      <c r="G91" s="371" t="str">
        <f t="shared" si="3"/>
        <v>N.A.</v>
      </c>
      <c r="H91" s="371" t="str">
        <f t="shared" si="3"/>
        <v>N.A.</v>
      </c>
      <c r="I91" s="371" t="str">
        <f t="shared" si="3"/>
        <v>N.A.</v>
      </c>
      <c r="J91" s="371" t="str">
        <f t="shared" si="3"/>
        <v>N.A.</v>
      </c>
      <c r="K91" s="367"/>
    </row>
    <row r="92" spans="1:11" ht="14.1" customHeight="1" thickBot="1">
      <c r="A92" s="362"/>
      <c r="B92" s="381"/>
      <c r="C92" s="348">
        <v>13</v>
      </c>
      <c r="D92" s="370" t="str">
        <f t="shared" si="2"/>
        <v>PMA</v>
      </c>
      <c r="E92" s="370" t="str">
        <f t="shared" si="2"/>
        <v/>
      </c>
      <c r="F92" s="370" t="str">
        <f t="shared" si="2"/>
        <v/>
      </c>
      <c r="G92" s="371" t="str">
        <f t="shared" si="3"/>
        <v>N.A.</v>
      </c>
      <c r="H92" s="371" t="str">
        <f t="shared" si="3"/>
        <v>N.A.</v>
      </c>
      <c r="I92" s="371" t="str">
        <f t="shared" si="3"/>
        <v>N.A.</v>
      </c>
      <c r="J92" s="371" t="str">
        <f t="shared" si="3"/>
        <v>N.A.</v>
      </c>
      <c r="K92" s="367"/>
    </row>
    <row r="93" spans="1:11" ht="14.1" customHeight="1" thickBot="1">
      <c r="A93" s="362"/>
      <c r="B93" s="381"/>
      <c r="C93" s="348">
        <v>14</v>
      </c>
      <c r="D93" s="370" t="str">
        <f t="shared" si="2"/>
        <v>PMM</v>
      </c>
      <c r="E93" s="370" t="str">
        <f t="shared" si="2"/>
        <v/>
      </c>
      <c r="F93" s="370" t="str">
        <f t="shared" si="2"/>
        <v/>
      </c>
      <c r="G93" s="371" t="str">
        <f t="shared" si="3"/>
        <v>N.A.</v>
      </c>
      <c r="H93" s="371" t="str">
        <f t="shared" si="3"/>
        <v>N.A.</v>
      </c>
      <c r="I93" s="371" t="str">
        <f t="shared" si="3"/>
        <v>N.A.</v>
      </c>
      <c r="J93" s="371" t="str">
        <f t="shared" si="3"/>
        <v>N.A.</v>
      </c>
      <c r="K93" s="287"/>
    </row>
    <row r="94" spans="1:11" ht="14.1" customHeight="1">
      <c r="A94" s="362"/>
      <c r="B94" s="381"/>
      <c r="C94" s="365"/>
      <c r="D94" s="1249"/>
      <c r="E94" s="1250"/>
      <c r="F94" s="1250"/>
      <c r="G94" s="1250"/>
      <c r="H94" s="1250"/>
      <c r="I94" s="1250"/>
      <c r="J94" s="1250"/>
      <c r="K94" s="1251"/>
    </row>
    <row r="95" spans="1:11" ht="14.1" customHeight="1" thickBot="1">
      <c r="A95" s="362"/>
      <c r="B95" s="381"/>
      <c r="C95" s="365"/>
      <c r="D95" s="1246" t="s">
        <v>29</v>
      </c>
      <c r="E95" s="1247"/>
      <c r="F95" s="1247"/>
      <c r="G95" s="1247"/>
      <c r="H95" s="1247"/>
      <c r="I95" s="1247"/>
      <c r="J95" s="1247"/>
      <c r="K95" s="1248"/>
    </row>
    <row r="96" spans="1:11" ht="14.1" customHeight="1" thickBot="1">
      <c r="A96" s="362"/>
      <c r="B96" s="381"/>
      <c r="C96" s="372" t="s">
        <v>19</v>
      </c>
      <c r="D96" s="369" t="s">
        <v>30</v>
      </c>
      <c r="E96" s="369" t="s">
        <v>31</v>
      </c>
      <c r="F96" s="373"/>
      <c r="G96" s="369" t="s">
        <v>20</v>
      </c>
      <c r="H96" s="369" t="s">
        <v>21</v>
      </c>
      <c r="I96" s="369" t="s">
        <v>22</v>
      </c>
      <c r="J96" s="369" t="s">
        <v>23</v>
      </c>
      <c r="K96" s="284"/>
    </row>
    <row r="97" spans="1:11" ht="14.1" customHeight="1" thickBot="1">
      <c r="A97" s="362"/>
      <c r="B97" s="381"/>
      <c r="C97" s="358">
        <v>1</v>
      </c>
      <c r="D97" s="293" t="s">
        <v>32</v>
      </c>
      <c r="E97" s="32">
        <v>1</v>
      </c>
      <c r="F97" s="33"/>
      <c r="G97" s="667">
        <f ca="1">IFERROR(AVERAGEIF($D$80:$J$93,"POMCA",G$80:G$93),0)</f>
        <v>0.44999999999999996</v>
      </c>
      <c r="H97" s="374">
        <v>1</v>
      </c>
      <c r="I97" s="374">
        <f ca="1">IFERROR(AVERAGEIF($D$80:$J$93,"POMCA",I$80:I$93),0)</f>
        <v>0</v>
      </c>
      <c r="J97" s="374">
        <f ca="1">IFERROR(AVERAGEIF($D$80:$J$93,"POMCA",J$80:J$93),0)</f>
        <v>0</v>
      </c>
      <c r="K97" s="115"/>
    </row>
    <row r="98" spans="1:11" ht="14.1" customHeight="1" thickBot="1">
      <c r="A98" s="362"/>
      <c r="B98" s="381"/>
      <c r="C98" s="358">
        <v>2</v>
      </c>
      <c r="D98" s="293" t="s">
        <v>12</v>
      </c>
      <c r="E98" s="32"/>
      <c r="F98" s="33"/>
      <c r="G98" s="374">
        <f ca="1">IFERROR(AVERAGEIF($D$80:$J$93,"PMA",G$80:G$93),0)</f>
        <v>0</v>
      </c>
      <c r="H98" s="374">
        <f ca="1">IFERROR(AVERAGEIF($D$80:$J$93,"PMA",H$80:H$93),0)</f>
        <v>0</v>
      </c>
      <c r="I98" s="374">
        <f ca="1">IFERROR(AVERAGEIF($D$80:$J$93,"PMA",I$80:I$93),0)</f>
        <v>0</v>
      </c>
      <c r="J98" s="374">
        <f ca="1">IFERROR(AVERAGEIF($D$80:$J$93,"PMA",J$80:J$93),0)</f>
        <v>0</v>
      </c>
      <c r="K98" s="115"/>
    </row>
    <row r="99" spans="1:11" ht="14.1" customHeight="1" thickBot="1">
      <c r="A99" s="362"/>
      <c r="B99" s="381"/>
      <c r="C99" s="358">
        <v>3</v>
      </c>
      <c r="D99" s="293" t="s">
        <v>13</v>
      </c>
      <c r="E99" s="32"/>
      <c r="F99" s="33"/>
      <c r="G99" s="374">
        <f ca="1">IFERROR(AVERAGEIF($D$80:$J$93,"PMM",G$80:G$93),0)</f>
        <v>0</v>
      </c>
      <c r="H99" s="374">
        <f ca="1">IFERROR(AVERAGEIF($D$80:$J$93,"PMM",H$80:H$93),0)</f>
        <v>0</v>
      </c>
      <c r="I99" s="374">
        <f ca="1">IFERROR(AVERAGEIF($D$80:$J$93,"PMM",I$80:I$93),0)</f>
        <v>0</v>
      </c>
      <c r="J99" s="374">
        <f ca="1">IFERROR(AVERAGEIF($D$80:$J$93,"PMM",J$80:J$93),0)</f>
        <v>0</v>
      </c>
      <c r="K99" s="115"/>
    </row>
    <row r="100" spans="1:11" ht="14.1" customHeight="1" thickBot="1">
      <c r="A100" s="362"/>
      <c r="B100" s="381"/>
      <c r="C100" s="268"/>
      <c r="D100" s="1274">
        <f>Formulas!$D$5</f>
        <v>1</v>
      </c>
      <c r="E100" s="1275"/>
      <c r="F100" s="555" t="s">
        <v>1277</v>
      </c>
      <c r="G100" s="668">
        <f ca="1">Formulas!E5</f>
        <v>0.44999999999999996</v>
      </c>
      <c r="H100" s="208">
        <f ca="1">Formulas!F5</f>
        <v>1</v>
      </c>
      <c r="I100" s="208" t="str">
        <f ca="1">Formulas!G5</f>
        <v>N.A.</v>
      </c>
      <c r="J100" s="208" t="str">
        <f ca="1">Formulas!H5</f>
        <v>N.A.</v>
      </c>
      <c r="K100" s="116"/>
    </row>
    <row r="101" spans="1:11" ht="14.1" customHeight="1">
      <c r="A101" s="362"/>
      <c r="B101" s="381"/>
      <c r="C101" s="365"/>
      <c r="D101" s="1276"/>
      <c r="E101" s="1277"/>
      <c r="F101" s="1277"/>
      <c r="G101" s="1277"/>
      <c r="H101" s="1277"/>
      <c r="I101" s="1277"/>
      <c r="J101" s="1277"/>
      <c r="K101" s="1278"/>
    </row>
    <row r="102" spans="1:11" ht="14.1" customHeight="1">
      <c r="A102" s="362"/>
      <c r="B102" s="381"/>
      <c r="C102" s="365"/>
      <c r="D102" s="1243" t="s">
        <v>33</v>
      </c>
      <c r="E102" s="1244"/>
      <c r="F102" s="1244"/>
      <c r="G102" s="1244"/>
      <c r="H102" s="1244"/>
      <c r="I102" s="1244"/>
      <c r="J102" s="1244"/>
      <c r="K102" s="1245"/>
    </row>
    <row r="103" spans="1:11" ht="14.1" customHeight="1" thickBot="1">
      <c r="A103" s="362"/>
      <c r="B103" s="356"/>
      <c r="C103" s="357"/>
      <c r="D103" s="332"/>
      <c r="E103" s="280"/>
      <c r="F103" s="280"/>
      <c r="G103" s="280"/>
      <c r="H103" s="280"/>
      <c r="I103" s="280"/>
      <c r="J103" s="280"/>
      <c r="K103" s="281"/>
    </row>
    <row r="104" spans="1:11" ht="14.1" customHeight="1" thickBot="1">
      <c r="A104" s="362"/>
      <c r="B104" s="356" t="s">
        <v>34</v>
      </c>
      <c r="C104" s="357"/>
      <c r="D104" s="1264" t="s">
        <v>35</v>
      </c>
      <c r="E104" s="1265"/>
      <c r="F104" s="1265"/>
      <c r="G104" s="1265"/>
      <c r="H104" s="1265"/>
      <c r="I104" s="1265"/>
      <c r="J104" s="1265"/>
      <c r="K104" s="1266"/>
    </row>
    <row r="105" spans="1:11" ht="39" customHeight="1" thickBot="1">
      <c r="A105" s="362"/>
      <c r="B105" s="356" t="s">
        <v>36</v>
      </c>
      <c r="C105" s="357"/>
      <c r="D105" s="1264" t="s">
        <v>37</v>
      </c>
      <c r="E105" s="1265"/>
      <c r="F105" s="1265"/>
      <c r="G105" s="1265"/>
      <c r="H105" s="1265"/>
      <c r="I105" s="1265"/>
      <c r="J105" s="1265"/>
      <c r="K105" s="1266"/>
    </row>
    <row r="106" spans="1:11" ht="15.75" thickBot="1">
      <c r="A106" s="362"/>
      <c r="B106" s="252"/>
      <c r="C106" s="253"/>
      <c r="D106" s="251"/>
      <c r="E106" s="251"/>
      <c r="F106" s="251"/>
      <c r="G106" s="251"/>
      <c r="H106" s="251"/>
      <c r="I106" s="251"/>
      <c r="J106" s="251"/>
      <c r="K106" s="251"/>
    </row>
    <row r="107" spans="1:11" ht="24" customHeight="1" thickBot="1">
      <c r="A107" s="362"/>
      <c r="B107" s="1270" t="s">
        <v>38</v>
      </c>
      <c r="C107" s="1271"/>
      <c r="D107" s="1271"/>
      <c r="E107" s="1272"/>
      <c r="F107" s="251"/>
      <c r="G107" s="251"/>
      <c r="H107" s="251"/>
      <c r="I107" s="251"/>
      <c r="J107" s="251"/>
      <c r="K107" s="251"/>
    </row>
    <row r="108" spans="1:11" ht="15.75" thickBot="1">
      <c r="A108" s="362"/>
      <c r="B108" s="1261">
        <v>1</v>
      </c>
      <c r="C108" s="275"/>
      <c r="D108" s="292" t="s">
        <v>39</v>
      </c>
      <c r="E108" s="169"/>
      <c r="F108" s="251"/>
      <c r="G108" s="251"/>
      <c r="H108" s="251"/>
      <c r="I108" s="251"/>
      <c r="J108" s="251"/>
      <c r="K108" s="251"/>
    </row>
    <row r="109" spans="1:11" ht="15.75" thickBot="1">
      <c r="A109" s="362"/>
      <c r="B109" s="1262"/>
      <c r="C109" s="275"/>
      <c r="D109" s="281" t="s">
        <v>40</v>
      </c>
      <c r="E109" s="169"/>
      <c r="F109" s="251"/>
      <c r="G109" s="251"/>
      <c r="H109" s="251"/>
      <c r="I109" s="251"/>
      <c r="J109" s="251"/>
      <c r="K109" s="251"/>
    </row>
    <row r="110" spans="1:11" ht="15.75" thickBot="1">
      <c r="A110" s="362"/>
      <c r="B110" s="1262"/>
      <c r="C110" s="275"/>
      <c r="D110" s="281" t="s">
        <v>41</v>
      </c>
      <c r="E110" s="169"/>
      <c r="F110" s="251"/>
      <c r="G110" s="251"/>
      <c r="H110" s="251"/>
      <c r="I110" s="251"/>
      <c r="J110" s="251"/>
      <c r="K110" s="251"/>
    </row>
    <row r="111" spans="1:11" ht="15.75" thickBot="1">
      <c r="A111" s="362"/>
      <c r="B111" s="1262"/>
      <c r="C111" s="275"/>
      <c r="D111" s="281" t="s">
        <v>42</v>
      </c>
      <c r="E111" s="169"/>
      <c r="F111" s="251"/>
      <c r="G111" s="251"/>
      <c r="H111" s="251"/>
      <c r="I111" s="251"/>
      <c r="J111" s="251"/>
      <c r="K111" s="251"/>
    </row>
    <row r="112" spans="1:11" ht="15.75" thickBot="1">
      <c r="A112" s="362"/>
      <c r="B112" s="1262"/>
      <c r="C112" s="275"/>
      <c r="D112" s="281" t="s">
        <v>43</v>
      </c>
      <c r="E112" s="169"/>
      <c r="F112" s="251"/>
      <c r="G112" s="251"/>
      <c r="H112" s="251"/>
      <c r="I112" s="251"/>
      <c r="J112" s="251"/>
      <c r="K112" s="251"/>
    </row>
    <row r="113" spans="1:11" ht="15.75" thickBot="1">
      <c r="A113" s="362"/>
      <c r="B113" s="1262"/>
      <c r="C113" s="275"/>
      <c r="D113" s="281" t="s">
        <v>44</v>
      </c>
      <c r="E113" s="169"/>
      <c r="F113" s="251"/>
      <c r="G113" s="251"/>
      <c r="H113" s="251"/>
      <c r="I113" s="251"/>
      <c r="J113" s="251"/>
      <c r="K113" s="251"/>
    </row>
    <row r="114" spans="1:11" ht="15.75" thickBot="1">
      <c r="A114" s="362"/>
      <c r="B114" s="1263"/>
      <c r="C114" s="348"/>
      <c r="D114" s="281" t="s">
        <v>45</v>
      </c>
      <c r="E114" s="169"/>
      <c r="F114" s="251"/>
      <c r="G114" s="251"/>
      <c r="H114" s="251"/>
      <c r="I114" s="251"/>
      <c r="J114" s="251"/>
      <c r="K114" s="251"/>
    </row>
    <row r="115" spans="1:11" ht="15.75" thickBot="1">
      <c r="A115" s="362"/>
      <c r="B115" s="252"/>
      <c r="C115" s="253"/>
      <c r="D115" s="251"/>
      <c r="E115" s="251"/>
      <c r="F115" s="251"/>
      <c r="G115" s="251"/>
      <c r="H115" s="251"/>
      <c r="I115" s="251"/>
      <c r="J115" s="251"/>
      <c r="K115" s="251"/>
    </row>
    <row r="116" spans="1:11" ht="15" customHeight="1" thickBot="1">
      <c r="A116" s="362"/>
      <c r="B116" s="1270" t="s">
        <v>46</v>
      </c>
      <c r="C116" s="1271"/>
      <c r="D116" s="1271"/>
      <c r="E116" s="1272"/>
      <c r="F116" s="251"/>
      <c r="G116" s="251"/>
      <c r="H116" s="251"/>
      <c r="I116" s="251"/>
      <c r="J116" s="251"/>
      <c r="K116" s="251"/>
    </row>
    <row r="117" spans="1:11" ht="15.75" thickBot="1">
      <c r="A117" s="362"/>
      <c r="B117" s="1261">
        <v>1</v>
      </c>
      <c r="C117" s="275"/>
      <c r="D117" s="292" t="s">
        <v>39</v>
      </c>
      <c r="E117" s="35" t="s">
        <v>47</v>
      </c>
      <c r="F117" s="251"/>
      <c r="G117" s="251"/>
      <c r="H117" s="251"/>
      <c r="I117" s="251"/>
      <c r="J117" s="251"/>
      <c r="K117" s="251"/>
    </row>
    <row r="118" spans="1:11" ht="15.75" thickBot="1">
      <c r="A118" s="362"/>
      <c r="B118" s="1262"/>
      <c r="C118" s="275"/>
      <c r="D118" s="281" t="s">
        <v>40</v>
      </c>
      <c r="E118" s="35" t="s">
        <v>48</v>
      </c>
      <c r="F118" s="251"/>
      <c r="G118" s="251"/>
      <c r="H118" s="251"/>
      <c r="I118" s="251"/>
      <c r="J118" s="251"/>
      <c r="K118" s="251"/>
    </row>
    <row r="119" spans="1:11" ht="15.75" thickBot="1">
      <c r="A119" s="362"/>
      <c r="B119" s="1262"/>
      <c r="C119" s="275"/>
      <c r="D119" s="281" t="s">
        <v>41</v>
      </c>
      <c r="E119" s="174"/>
      <c r="F119" s="251"/>
      <c r="G119" s="251"/>
      <c r="H119" s="251"/>
      <c r="I119" s="251"/>
      <c r="J119" s="251"/>
      <c r="K119" s="251"/>
    </row>
    <row r="120" spans="1:11" ht="15.75" thickBot="1">
      <c r="A120" s="362"/>
      <c r="B120" s="1262"/>
      <c r="C120" s="275"/>
      <c r="D120" s="281" t="s">
        <v>42</v>
      </c>
      <c r="E120" s="174"/>
      <c r="F120" s="251"/>
      <c r="G120" s="251"/>
      <c r="H120" s="251"/>
      <c r="I120" s="251"/>
      <c r="J120" s="251"/>
      <c r="K120" s="251"/>
    </row>
    <row r="121" spans="1:11" ht="15.75" thickBot="1">
      <c r="A121" s="362"/>
      <c r="B121" s="1262"/>
      <c r="C121" s="275"/>
      <c r="D121" s="281" t="s">
        <v>43</v>
      </c>
      <c r="E121" s="174"/>
      <c r="F121" s="251"/>
      <c r="G121" s="251"/>
      <c r="H121" s="251"/>
      <c r="I121" s="251"/>
      <c r="J121" s="251"/>
      <c r="K121" s="251"/>
    </row>
    <row r="122" spans="1:11" ht="15.75" thickBot="1">
      <c r="A122" s="362"/>
      <c r="B122" s="1262"/>
      <c r="C122" s="275"/>
      <c r="D122" s="281" t="s">
        <v>44</v>
      </c>
      <c r="E122" s="174"/>
      <c r="F122" s="251"/>
      <c r="G122" s="251"/>
      <c r="H122" s="251"/>
      <c r="I122" s="251"/>
      <c r="J122" s="251"/>
      <c r="K122" s="251"/>
    </row>
    <row r="123" spans="1:11" ht="15.75" thickBot="1">
      <c r="A123" s="362"/>
      <c r="B123" s="1263"/>
      <c r="C123" s="348"/>
      <c r="D123" s="281" t="s">
        <v>45</v>
      </c>
      <c r="E123" s="174"/>
      <c r="F123" s="251"/>
      <c r="G123" s="251"/>
      <c r="H123" s="251"/>
      <c r="I123" s="251"/>
      <c r="J123" s="251"/>
      <c r="K123" s="251"/>
    </row>
    <row r="124" spans="1:11" ht="15.75" thickBot="1">
      <c r="A124" s="362"/>
      <c r="B124" s="252"/>
      <c r="C124" s="253"/>
      <c r="D124" s="251"/>
      <c r="E124" s="251"/>
      <c r="F124" s="251"/>
      <c r="G124" s="251"/>
      <c r="H124" s="251"/>
      <c r="I124" s="251"/>
      <c r="J124" s="251"/>
      <c r="K124" s="251"/>
    </row>
    <row r="125" spans="1:11" ht="15" customHeight="1" thickBot="1">
      <c r="A125" s="362"/>
      <c r="B125" s="294" t="s">
        <v>49</v>
      </c>
      <c r="C125" s="295"/>
      <c r="D125" s="295"/>
      <c r="E125" s="375"/>
      <c r="F125" s="362"/>
      <c r="G125" s="251"/>
      <c r="H125" s="251"/>
      <c r="I125" s="251"/>
      <c r="J125" s="251"/>
      <c r="K125" s="251"/>
    </row>
    <row r="126" spans="1:11" ht="24.75" thickBot="1">
      <c r="A126" s="362"/>
      <c r="B126" s="288" t="s">
        <v>50</v>
      </c>
      <c r="C126" s="281" t="s">
        <v>51</v>
      </c>
      <c r="D126" s="280" t="s">
        <v>52</v>
      </c>
      <c r="E126" s="376" t="s">
        <v>53</v>
      </c>
      <c r="F126" s="251"/>
      <c r="G126" s="251"/>
      <c r="H126" s="251"/>
      <c r="I126" s="251"/>
      <c r="J126" s="251"/>
      <c r="K126" s="362"/>
    </row>
    <row r="127" spans="1:11" ht="96.75" thickBot="1">
      <c r="A127" s="362"/>
      <c r="B127" s="298">
        <v>42401</v>
      </c>
      <c r="C127" s="281">
        <v>1</v>
      </c>
      <c r="D127" s="310" t="s">
        <v>54</v>
      </c>
      <c r="E127" s="281"/>
      <c r="F127" s="251"/>
      <c r="G127" s="251"/>
      <c r="H127" s="251"/>
      <c r="I127" s="251"/>
      <c r="J127" s="251"/>
      <c r="K127" s="362"/>
    </row>
    <row r="128" spans="1:11" ht="15.75" thickBot="1">
      <c r="A128" s="362"/>
      <c r="B128" s="311"/>
      <c r="C128" s="312"/>
      <c r="D128" s="251"/>
      <c r="E128" s="251"/>
      <c r="F128" s="251"/>
      <c r="G128" s="251"/>
      <c r="H128" s="251"/>
      <c r="I128" s="251"/>
      <c r="J128" s="251"/>
      <c r="K128" s="251"/>
    </row>
    <row r="129" spans="1:11">
      <c r="A129" s="362"/>
      <c r="B129" s="300" t="s">
        <v>55</v>
      </c>
      <c r="C129" s="301"/>
      <c r="D129" s="251"/>
      <c r="E129" s="251"/>
      <c r="F129" s="251"/>
      <c r="G129" s="251"/>
      <c r="H129" s="251"/>
      <c r="I129" s="251"/>
      <c r="J129" s="251"/>
      <c r="K129" s="251"/>
    </row>
    <row r="130" spans="1:11">
      <c r="A130" s="362"/>
      <c r="B130" s="1273"/>
      <c r="C130" s="1273"/>
      <c r="D130" s="1273"/>
      <c r="E130" s="1273"/>
      <c r="F130" s="1273"/>
      <c r="G130" s="251"/>
      <c r="H130" s="251"/>
      <c r="I130" s="251"/>
      <c r="J130" s="251"/>
      <c r="K130" s="251"/>
    </row>
    <row r="131" spans="1:11" ht="44.1" customHeight="1">
      <c r="A131" s="362"/>
      <c r="B131" s="1273"/>
      <c r="C131" s="1273"/>
      <c r="D131" s="1273"/>
      <c r="E131" s="1273"/>
      <c r="F131" s="1273"/>
      <c r="G131" s="251"/>
      <c r="H131" s="251"/>
      <c r="I131" s="251"/>
      <c r="J131" s="251"/>
      <c r="K131" s="251"/>
    </row>
    <row r="132" spans="1:11">
      <c r="A132" s="362"/>
      <c r="B132" s="252"/>
      <c r="C132" s="253"/>
      <c r="D132" s="251"/>
      <c r="E132" s="251"/>
      <c r="F132" s="251"/>
      <c r="G132" s="251"/>
      <c r="H132" s="251"/>
      <c r="I132" s="251"/>
      <c r="J132" s="251"/>
      <c r="K132" s="251"/>
    </row>
    <row r="133" spans="1:11" ht="15.75" thickBot="1">
      <c r="A133" s="362"/>
      <c r="B133" s="321"/>
      <c r="C133" s="307"/>
      <c r="D133" s="251"/>
      <c r="E133" s="251"/>
      <c r="F133" s="251"/>
      <c r="G133" s="251"/>
      <c r="H133" s="251"/>
      <c r="I133" s="251"/>
      <c r="J133" s="251"/>
      <c r="K133" s="251"/>
    </row>
    <row r="134" spans="1:11" ht="15.75" thickBot="1">
      <c r="A134" s="362"/>
      <c r="B134" s="377" t="s">
        <v>56</v>
      </c>
      <c r="C134" s="314"/>
      <c r="D134" s="251"/>
      <c r="E134" s="251"/>
      <c r="F134" s="251"/>
      <c r="G134" s="251"/>
      <c r="H134" s="251"/>
      <c r="I134" s="251"/>
      <c r="J134" s="251"/>
      <c r="K134" s="251"/>
    </row>
    <row r="135" spans="1:11" ht="15.75" thickBot="1">
      <c r="A135" s="362"/>
      <c r="B135" s="321"/>
      <c r="C135" s="307"/>
      <c r="D135" s="251"/>
      <c r="E135" s="251"/>
      <c r="F135" s="251"/>
      <c r="G135" s="251"/>
      <c r="H135" s="251"/>
      <c r="I135" s="251"/>
      <c r="J135" s="251"/>
      <c r="K135" s="251"/>
    </row>
    <row r="136" spans="1:11" ht="15.75" thickBot="1">
      <c r="A136" s="362"/>
      <c r="B136" s="302" t="s">
        <v>57</v>
      </c>
      <c r="C136" s="303"/>
      <c r="D136" s="1264" t="s">
        <v>58</v>
      </c>
      <c r="E136" s="1265"/>
      <c r="F136" s="1266"/>
      <c r="G136" s="251"/>
      <c r="H136" s="251"/>
      <c r="I136" s="251"/>
      <c r="J136" s="251"/>
      <c r="K136" s="251"/>
    </row>
    <row r="137" spans="1:11">
      <c r="A137" s="362"/>
      <c r="B137" s="1261" t="s">
        <v>59</v>
      </c>
      <c r="C137" s="271"/>
      <c r="D137" s="1249" t="s">
        <v>60</v>
      </c>
      <c r="E137" s="1250"/>
      <c r="F137" s="1251"/>
      <c r="G137" s="251"/>
      <c r="H137" s="251"/>
      <c r="I137" s="251"/>
      <c r="J137" s="251"/>
      <c r="K137" s="251"/>
    </row>
    <row r="138" spans="1:11">
      <c r="A138" s="362"/>
      <c r="B138" s="1262"/>
      <c r="C138" s="279"/>
      <c r="D138" s="1243" t="s">
        <v>61</v>
      </c>
      <c r="E138" s="1244"/>
      <c r="F138" s="1245"/>
      <c r="G138" s="251"/>
      <c r="H138" s="251"/>
      <c r="I138" s="251"/>
      <c r="J138" s="251"/>
      <c r="K138" s="251"/>
    </row>
    <row r="139" spans="1:11">
      <c r="A139" s="362"/>
      <c r="B139" s="1262"/>
      <c r="C139" s="279"/>
      <c r="D139" s="1243" t="s">
        <v>62</v>
      </c>
      <c r="E139" s="1244"/>
      <c r="F139" s="1245"/>
      <c r="G139" s="251"/>
      <c r="H139" s="251"/>
      <c r="I139" s="251"/>
      <c r="J139" s="251"/>
      <c r="K139" s="251"/>
    </row>
    <row r="140" spans="1:11">
      <c r="A140" s="362"/>
      <c r="B140" s="1262"/>
      <c r="C140" s="279"/>
      <c r="D140" s="1255" t="s">
        <v>63</v>
      </c>
      <c r="E140" s="1256"/>
      <c r="F140" s="1257"/>
      <c r="G140" s="251"/>
      <c r="H140" s="251"/>
      <c r="I140" s="251"/>
      <c r="J140" s="251"/>
      <c r="K140" s="251"/>
    </row>
    <row r="141" spans="1:11">
      <c r="A141" s="362"/>
      <c r="B141" s="1262"/>
      <c r="C141" s="279"/>
      <c r="D141" s="1243" t="s">
        <v>64</v>
      </c>
      <c r="E141" s="1244"/>
      <c r="F141" s="1245"/>
      <c r="G141" s="251"/>
      <c r="H141" s="251"/>
      <c r="I141" s="251"/>
      <c r="J141" s="251"/>
      <c r="K141" s="251"/>
    </row>
    <row r="142" spans="1:11">
      <c r="A142" s="362"/>
      <c r="B142" s="1262"/>
      <c r="C142" s="279"/>
      <c r="D142" s="1243" t="s">
        <v>65</v>
      </c>
      <c r="E142" s="1244"/>
      <c r="F142" s="1245"/>
      <c r="G142" s="251"/>
      <c r="H142" s="251"/>
      <c r="I142" s="251"/>
      <c r="J142" s="251"/>
      <c r="K142" s="251"/>
    </row>
    <row r="143" spans="1:11">
      <c r="A143" s="362"/>
      <c r="B143" s="1262"/>
      <c r="C143" s="279"/>
      <c r="D143" s="1243" t="s">
        <v>66</v>
      </c>
      <c r="E143" s="1244"/>
      <c r="F143" s="1245"/>
      <c r="G143" s="251"/>
      <c r="H143" s="251"/>
      <c r="I143" s="251"/>
      <c r="J143" s="251"/>
      <c r="K143" s="251"/>
    </row>
    <row r="144" spans="1:11">
      <c r="A144" s="362"/>
      <c r="B144" s="1262"/>
      <c r="C144" s="279"/>
      <c r="D144" s="1243" t="s">
        <v>67</v>
      </c>
      <c r="E144" s="1244"/>
      <c r="F144" s="1245"/>
      <c r="G144" s="251"/>
      <c r="H144" s="251"/>
      <c r="I144" s="251"/>
      <c r="J144" s="251"/>
      <c r="K144" s="251"/>
    </row>
    <row r="145" spans="1:11">
      <c r="A145" s="362"/>
      <c r="B145" s="1262"/>
      <c r="C145" s="279"/>
      <c r="D145" s="1255" t="s">
        <v>68</v>
      </c>
      <c r="E145" s="1256"/>
      <c r="F145" s="1257"/>
      <c r="G145" s="251"/>
      <c r="H145" s="251"/>
      <c r="I145" s="251"/>
      <c r="J145" s="251"/>
      <c r="K145" s="251"/>
    </row>
    <row r="146" spans="1:11">
      <c r="A146" s="362"/>
      <c r="B146" s="1262"/>
      <c r="C146" s="279"/>
      <c r="D146" s="1243" t="s">
        <v>69</v>
      </c>
      <c r="E146" s="1244"/>
      <c r="F146" s="1245"/>
      <c r="G146" s="251"/>
      <c r="H146" s="251"/>
      <c r="I146" s="251"/>
      <c r="J146" s="251"/>
      <c r="K146" s="251"/>
    </row>
    <row r="147" spans="1:11">
      <c r="A147" s="362"/>
      <c r="B147" s="1262"/>
      <c r="C147" s="279"/>
      <c r="D147" s="1243" t="s">
        <v>70</v>
      </c>
      <c r="E147" s="1244"/>
      <c r="F147" s="1245"/>
      <c r="G147" s="251"/>
      <c r="H147" s="251"/>
      <c r="I147" s="251"/>
      <c r="J147" s="251"/>
      <c r="K147" s="251"/>
    </row>
    <row r="148" spans="1:11" ht="15.75" thickBot="1">
      <c r="A148" s="362"/>
      <c r="B148" s="1263"/>
      <c r="C148" s="289"/>
      <c r="D148" s="1267" t="s">
        <v>71</v>
      </c>
      <c r="E148" s="1268"/>
      <c r="F148" s="1269"/>
      <c r="G148" s="251"/>
      <c r="H148" s="251"/>
      <c r="I148" s="251"/>
      <c r="J148" s="251"/>
      <c r="K148" s="251"/>
    </row>
    <row r="149" spans="1:11" ht="24.75" thickBot="1">
      <c r="A149" s="362"/>
      <c r="B149" s="288" t="s">
        <v>72</v>
      </c>
      <c r="C149" s="289"/>
      <c r="D149" s="1264"/>
      <c r="E149" s="1265"/>
      <c r="F149" s="1266"/>
      <c r="G149" s="251"/>
      <c r="H149" s="251"/>
      <c r="I149" s="251"/>
      <c r="J149" s="251"/>
      <c r="K149" s="251"/>
    </row>
    <row r="150" spans="1:11">
      <c r="A150" s="362"/>
      <c r="B150" s="1261" t="s">
        <v>73</v>
      </c>
      <c r="C150" s="271"/>
      <c r="D150" s="1252" t="s">
        <v>74</v>
      </c>
      <c r="E150" s="1253"/>
      <c r="F150" s="1254"/>
      <c r="G150" s="251"/>
      <c r="H150" s="251"/>
      <c r="I150" s="251"/>
      <c r="J150" s="251"/>
      <c r="K150" s="251"/>
    </row>
    <row r="151" spans="1:11">
      <c r="A151" s="362"/>
      <c r="B151" s="1262"/>
      <c r="C151" s="279"/>
      <c r="D151" s="1255" t="s">
        <v>75</v>
      </c>
      <c r="E151" s="1256"/>
      <c r="F151" s="1257"/>
      <c r="G151" s="251"/>
      <c r="H151" s="251"/>
      <c r="I151" s="251"/>
      <c r="J151" s="251"/>
      <c r="K151" s="251"/>
    </row>
    <row r="152" spans="1:11">
      <c r="A152" s="362"/>
      <c r="B152" s="1262"/>
      <c r="C152" s="279"/>
      <c r="D152" s="1243" t="s">
        <v>76</v>
      </c>
      <c r="E152" s="1244"/>
      <c r="F152" s="1245"/>
      <c r="G152" s="251"/>
      <c r="H152" s="251"/>
      <c r="I152" s="251"/>
      <c r="J152" s="251"/>
      <c r="K152" s="251"/>
    </row>
    <row r="153" spans="1:11">
      <c r="A153" s="362"/>
      <c r="B153" s="1262"/>
      <c r="C153" s="279"/>
      <c r="D153" s="1243" t="s">
        <v>77</v>
      </c>
      <c r="E153" s="1244"/>
      <c r="F153" s="1245"/>
      <c r="G153" s="251"/>
      <c r="H153" s="251"/>
      <c r="I153" s="251"/>
      <c r="J153" s="251"/>
      <c r="K153" s="251"/>
    </row>
    <row r="154" spans="1:11">
      <c r="A154" s="362"/>
      <c r="B154" s="1262"/>
      <c r="C154" s="279"/>
      <c r="D154" s="1243" t="s">
        <v>78</v>
      </c>
      <c r="E154" s="1244"/>
      <c r="F154" s="1245"/>
      <c r="G154" s="251"/>
      <c r="H154" s="251"/>
      <c r="I154" s="251"/>
      <c r="J154" s="251"/>
      <c r="K154" s="251"/>
    </row>
    <row r="155" spans="1:11">
      <c r="A155" s="362"/>
      <c r="B155" s="1262"/>
      <c r="C155" s="279"/>
      <c r="D155" s="1243" t="s">
        <v>79</v>
      </c>
      <c r="E155" s="1244"/>
      <c r="F155" s="1245"/>
      <c r="G155" s="251"/>
      <c r="H155" s="251"/>
      <c r="I155" s="251"/>
      <c r="J155" s="251"/>
      <c r="K155" s="251"/>
    </row>
    <row r="156" spans="1:11">
      <c r="A156" s="362"/>
      <c r="B156" s="1262"/>
      <c r="C156" s="279"/>
      <c r="D156" s="1243" t="s">
        <v>80</v>
      </c>
      <c r="E156" s="1244"/>
      <c r="F156" s="1245"/>
      <c r="G156" s="251"/>
      <c r="H156" s="251"/>
      <c r="I156" s="251"/>
      <c r="J156" s="251"/>
      <c r="K156" s="251"/>
    </row>
    <row r="157" spans="1:11">
      <c r="A157" s="362"/>
      <c r="B157" s="1262"/>
      <c r="C157" s="279"/>
      <c r="D157" s="1243" t="s">
        <v>81</v>
      </c>
      <c r="E157" s="1244"/>
      <c r="F157" s="1245"/>
      <c r="G157" s="251"/>
      <c r="H157" s="251"/>
      <c r="I157" s="251"/>
      <c r="J157" s="251"/>
      <c r="K157" s="251"/>
    </row>
    <row r="158" spans="1:11">
      <c r="A158" s="362"/>
      <c r="B158" s="1262"/>
      <c r="C158" s="279"/>
      <c r="D158" s="1255" t="s">
        <v>82</v>
      </c>
      <c r="E158" s="1256"/>
      <c r="F158" s="1257"/>
      <c r="G158" s="251"/>
      <c r="H158" s="251"/>
      <c r="I158" s="251"/>
      <c r="J158" s="251"/>
      <c r="K158" s="251"/>
    </row>
    <row r="159" spans="1:11">
      <c r="A159" s="362"/>
      <c r="B159" s="1262"/>
      <c r="C159" s="279"/>
      <c r="D159" s="1243" t="s">
        <v>83</v>
      </c>
      <c r="E159" s="1244"/>
      <c r="F159" s="1245"/>
      <c r="G159" s="251"/>
      <c r="H159" s="251"/>
      <c r="I159" s="251"/>
      <c r="J159" s="251"/>
      <c r="K159" s="251"/>
    </row>
    <row r="160" spans="1:11">
      <c r="A160" s="362"/>
      <c r="B160" s="1262"/>
      <c r="C160" s="279"/>
      <c r="D160" s="1243" t="s">
        <v>84</v>
      </c>
      <c r="E160" s="1244"/>
      <c r="F160" s="1245"/>
      <c r="G160" s="251"/>
      <c r="H160" s="251"/>
      <c r="I160" s="251"/>
      <c r="J160" s="251"/>
      <c r="K160" s="251"/>
    </row>
    <row r="161" spans="1:11">
      <c r="A161" s="362"/>
      <c r="B161" s="1262"/>
      <c r="C161" s="279"/>
      <c r="D161" s="1243" t="s">
        <v>85</v>
      </c>
      <c r="E161" s="1244"/>
      <c r="F161" s="1245"/>
      <c r="G161" s="251"/>
      <c r="H161" s="251"/>
      <c r="I161" s="251"/>
      <c r="J161" s="251"/>
      <c r="K161" s="251"/>
    </row>
    <row r="162" spans="1:11">
      <c r="A162" s="362"/>
      <c r="B162" s="1262"/>
      <c r="C162" s="279"/>
      <c r="D162" s="1243" t="s">
        <v>86</v>
      </c>
      <c r="E162" s="1244"/>
      <c r="F162" s="1245"/>
      <c r="G162" s="251"/>
      <c r="H162" s="251"/>
      <c r="I162" s="251"/>
      <c r="J162" s="251"/>
      <c r="K162" s="251"/>
    </row>
    <row r="163" spans="1:11">
      <c r="A163" s="362"/>
      <c r="B163" s="1262"/>
      <c r="C163" s="279"/>
      <c r="D163" s="1255" t="s">
        <v>87</v>
      </c>
      <c r="E163" s="1256"/>
      <c r="F163" s="1257"/>
      <c r="G163" s="251"/>
      <c r="H163" s="251"/>
      <c r="I163" s="251"/>
      <c r="J163" s="251"/>
      <c r="K163" s="251"/>
    </row>
    <row r="164" spans="1:11">
      <c r="A164" s="362"/>
      <c r="B164" s="1262"/>
      <c r="C164" s="279"/>
      <c r="D164" s="1243" t="s">
        <v>88</v>
      </c>
      <c r="E164" s="1244"/>
      <c r="F164" s="1245"/>
      <c r="G164" s="251"/>
      <c r="H164" s="251"/>
      <c r="I164" s="251"/>
      <c r="J164" s="251"/>
      <c r="K164" s="251"/>
    </row>
    <row r="165" spans="1:11">
      <c r="A165" s="362"/>
      <c r="B165" s="1262"/>
      <c r="C165" s="279"/>
      <c r="D165" s="1243" t="s">
        <v>84</v>
      </c>
      <c r="E165" s="1244"/>
      <c r="F165" s="1245"/>
      <c r="G165" s="251"/>
      <c r="H165" s="251"/>
      <c r="I165" s="251"/>
      <c r="J165" s="251"/>
      <c r="K165" s="251"/>
    </row>
    <row r="166" spans="1:11">
      <c r="A166" s="362"/>
      <c r="B166" s="1262"/>
      <c r="C166" s="279"/>
      <c r="D166" s="1243" t="s">
        <v>85</v>
      </c>
      <c r="E166" s="1244"/>
      <c r="F166" s="1245"/>
      <c r="G166" s="251"/>
      <c r="H166" s="251"/>
      <c r="I166" s="251"/>
      <c r="J166" s="251"/>
      <c r="K166" s="251"/>
    </row>
    <row r="167" spans="1:11" ht="15.75" thickBot="1">
      <c r="A167" s="362"/>
      <c r="B167" s="1263"/>
      <c r="C167" s="289"/>
      <c r="D167" s="1258" t="s">
        <v>89</v>
      </c>
      <c r="E167" s="1259"/>
      <c r="F167" s="1260"/>
      <c r="G167" s="251"/>
      <c r="H167" s="251"/>
      <c r="I167" s="251"/>
      <c r="J167" s="251"/>
      <c r="K167" s="251"/>
    </row>
    <row r="168" spans="1:11">
      <c r="A168" s="362"/>
      <c r="B168" s="1261" t="s">
        <v>90</v>
      </c>
      <c r="C168" s="271"/>
      <c r="D168" s="1252"/>
      <c r="E168" s="1253"/>
      <c r="F168" s="1254"/>
      <c r="G168" s="251"/>
      <c r="H168" s="251"/>
      <c r="I168" s="251"/>
      <c r="J168" s="251"/>
      <c r="K168" s="251"/>
    </row>
    <row r="169" spans="1:11">
      <c r="A169" s="362"/>
      <c r="B169" s="1262"/>
      <c r="C169" s="279"/>
      <c r="D169" s="1240"/>
      <c r="E169" s="1241"/>
      <c r="F169" s="1242"/>
      <c r="G169" s="251"/>
      <c r="H169" s="251"/>
      <c r="I169" s="251"/>
      <c r="J169" s="251"/>
      <c r="K169" s="251"/>
    </row>
    <row r="170" spans="1:11">
      <c r="A170" s="362"/>
      <c r="B170" s="1262"/>
      <c r="C170" s="279"/>
      <c r="D170" s="1243" t="s">
        <v>91</v>
      </c>
      <c r="E170" s="1244"/>
      <c r="F170" s="1245"/>
      <c r="G170" s="251"/>
      <c r="H170" s="251"/>
      <c r="I170" s="251"/>
      <c r="J170" s="251"/>
      <c r="K170" s="251"/>
    </row>
    <row r="171" spans="1:11">
      <c r="A171" s="362"/>
      <c r="B171" s="1262"/>
      <c r="C171" s="279"/>
      <c r="D171" s="1243" t="s">
        <v>92</v>
      </c>
      <c r="E171" s="1244"/>
      <c r="F171" s="1245"/>
      <c r="G171" s="251"/>
      <c r="H171" s="251"/>
      <c r="I171" s="251"/>
      <c r="J171" s="251"/>
      <c r="K171" s="251"/>
    </row>
    <row r="172" spans="1:11">
      <c r="A172" s="362"/>
      <c r="B172" s="1262"/>
      <c r="C172" s="279"/>
      <c r="D172" s="1243" t="s">
        <v>93</v>
      </c>
      <c r="E172" s="1244"/>
      <c r="F172" s="1245"/>
      <c r="G172" s="251"/>
      <c r="H172" s="251"/>
      <c r="I172" s="251"/>
      <c r="J172" s="251"/>
      <c r="K172" s="251"/>
    </row>
    <row r="173" spans="1:11">
      <c r="A173" s="362"/>
      <c r="B173" s="1262"/>
      <c r="C173" s="279"/>
      <c r="D173" s="1243" t="s">
        <v>94</v>
      </c>
      <c r="E173" s="1244"/>
      <c r="F173" s="1245"/>
      <c r="G173" s="251"/>
      <c r="H173" s="251"/>
      <c r="I173" s="251"/>
      <c r="J173" s="251"/>
      <c r="K173" s="251"/>
    </row>
    <row r="174" spans="1:11">
      <c r="A174" s="362"/>
      <c r="B174" s="1262"/>
      <c r="C174" s="279"/>
      <c r="D174" s="1243" t="s">
        <v>95</v>
      </c>
      <c r="E174" s="1244"/>
      <c r="F174" s="1245"/>
      <c r="G174" s="251"/>
      <c r="H174" s="251"/>
      <c r="I174" s="251"/>
      <c r="J174" s="251"/>
      <c r="K174" s="251"/>
    </row>
    <row r="175" spans="1:11">
      <c r="A175" s="362"/>
      <c r="B175" s="1262"/>
      <c r="C175" s="279"/>
      <c r="D175" s="1243" t="s">
        <v>96</v>
      </c>
      <c r="E175" s="1244"/>
      <c r="F175" s="1245"/>
      <c r="G175" s="251"/>
      <c r="H175" s="251"/>
      <c r="I175" s="251"/>
      <c r="J175" s="251"/>
      <c r="K175" s="251"/>
    </row>
    <row r="176" spans="1:11">
      <c r="A176" s="362"/>
      <c r="B176" s="1262"/>
      <c r="C176" s="279"/>
      <c r="D176" s="1243" t="s">
        <v>97</v>
      </c>
      <c r="E176" s="1244"/>
      <c r="F176" s="1245"/>
      <c r="G176" s="251"/>
      <c r="H176" s="251"/>
      <c r="I176" s="251"/>
      <c r="J176" s="251"/>
      <c r="K176" s="251"/>
    </row>
    <row r="177" spans="1:11">
      <c r="A177" s="362"/>
      <c r="B177" s="1262"/>
      <c r="C177" s="279"/>
      <c r="D177" s="1243" t="s">
        <v>98</v>
      </c>
      <c r="E177" s="1244"/>
      <c r="F177" s="1245"/>
      <c r="G177" s="251"/>
      <c r="H177" s="251"/>
      <c r="I177" s="251"/>
      <c r="J177" s="251"/>
      <c r="K177" s="251"/>
    </row>
    <row r="178" spans="1:11">
      <c r="A178" s="362"/>
      <c r="B178" s="1262"/>
      <c r="C178" s="279"/>
      <c r="D178" s="1243" t="s">
        <v>99</v>
      </c>
      <c r="E178" s="1244"/>
      <c r="F178" s="1245"/>
      <c r="G178" s="251"/>
      <c r="H178" s="251"/>
      <c r="I178" s="251"/>
      <c r="J178" s="251"/>
      <c r="K178" s="251"/>
    </row>
    <row r="179" spans="1:11">
      <c r="A179" s="362"/>
      <c r="B179" s="1262"/>
      <c r="C179" s="279"/>
      <c r="D179" s="1243" t="s">
        <v>100</v>
      </c>
      <c r="E179" s="1244"/>
      <c r="F179" s="1245"/>
      <c r="G179" s="251"/>
      <c r="H179" s="251"/>
      <c r="I179" s="251"/>
      <c r="J179" s="251"/>
      <c r="K179" s="251"/>
    </row>
    <row r="180" spans="1:11">
      <c r="A180" s="362"/>
      <c r="B180" s="1262"/>
      <c r="C180" s="279"/>
      <c r="D180" s="1243" t="s">
        <v>101</v>
      </c>
      <c r="E180" s="1244"/>
      <c r="F180" s="1245"/>
      <c r="G180" s="251"/>
      <c r="H180" s="251"/>
      <c r="I180" s="251"/>
      <c r="J180" s="251"/>
      <c r="K180" s="251"/>
    </row>
    <row r="181" spans="1:11" ht="15.75" thickBot="1">
      <c r="A181" s="362"/>
      <c r="B181" s="1262"/>
      <c r="C181" s="279"/>
      <c r="D181" s="1246" t="s">
        <v>102</v>
      </c>
      <c r="E181" s="1247"/>
      <c r="F181" s="1248"/>
      <c r="G181" s="251"/>
      <c r="H181" s="251"/>
      <c r="I181" s="251"/>
      <c r="J181" s="251"/>
      <c r="K181" s="251"/>
    </row>
    <row r="182" spans="1:11" ht="24.75" thickBot="1">
      <c r="A182" s="362"/>
      <c r="B182" s="1262"/>
      <c r="C182" s="275"/>
      <c r="D182" s="290" t="s">
        <v>103</v>
      </c>
      <c r="E182" s="290" t="s">
        <v>104</v>
      </c>
      <c r="F182" s="290" t="s">
        <v>105</v>
      </c>
      <c r="G182" s="251"/>
      <c r="H182" s="251"/>
      <c r="I182" s="251"/>
      <c r="J182" s="251"/>
      <c r="K182" s="251"/>
    </row>
    <row r="183" spans="1:11" ht="15.75" thickBot="1">
      <c r="A183" s="362"/>
      <c r="B183" s="1262"/>
      <c r="C183" s="275"/>
      <c r="D183" s="281" t="s">
        <v>106</v>
      </c>
      <c r="E183" s="378">
        <v>0.15</v>
      </c>
      <c r="F183" s="378">
        <v>0.15</v>
      </c>
      <c r="G183" s="251"/>
      <c r="H183" s="251"/>
      <c r="I183" s="251"/>
      <c r="J183" s="251"/>
      <c r="K183" s="251"/>
    </row>
    <row r="184" spans="1:11" ht="15.75" thickBot="1">
      <c r="A184" s="362"/>
      <c r="B184" s="1262"/>
      <c r="C184" s="275"/>
      <c r="D184" s="281" t="s">
        <v>107</v>
      </c>
      <c r="E184" s="378">
        <v>0.18</v>
      </c>
      <c r="F184" s="378">
        <v>0.33</v>
      </c>
      <c r="G184" s="251"/>
      <c r="H184" s="379"/>
      <c r="I184" s="251"/>
      <c r="J184" s="251"/>
      <c r="K184" s="251"/>
    </row>
    <row r="185" spans="1:11" ht="15.75" thickBot="1">
      <c r="A185" s="362"/>
      <c r="B185" s="1262"/>
      <c r="C185" s="275"/>
      <c r="D185" s="281" t="s">
        <v>108</v>
      </c>
      <c r="E185" s="378">
        <v>0.33</v>
      </c>
      <c r="F185" s="378">
        <v>0.66</v>
      </c>
      <c r="G185" s="251"/>
      <c r="H185" s="379"/>
      <c r="I185" s="251"/>
      <c r="J185" s="251"/>
      <c r="K185" s="251"/>
    </row>
    <row r="186" spans="1:11" ht="24.75" thickBot="1">
      <c r="A186" s="362"/>
      <c r="B186" s="1262"/>
      <c r="C186" s="275"/>
      <c r="D186" s="281" t="s">
        <v>109</v>
      </c>
      <c r="E186" s="378">
        <v>0.16</v>
      </c>
      <c r="F186" s="378">
        <v>0.82</v>
      </c>
      <c r="G186" s="251"/>
      <c r="H186" s="379"/>
      <c r="I186" s="251"/>
      <c r="J186" s="251"/>
      <c r="K186" s="251"/>
    </row>
    <row r="187" spans="1:11" ht="15.75" thickBot="1">
      <c r="A187" s="362"/>
      <c r="B187" s="1262"/>
      <c r="C187" s="275"/>
      <c r="D187" s="281" t="s">
        <v>110</v>
      </c>
      <c r="E187" s="378">
        <v>0.18</v>
      </c>
      <c r="F187" s="378">
        <v>1</v>
      </c>
      <c r="G187" s="251"/>
      <c r="H187" s="379"/>
      <c r="I187" s="251"/>
      <c r="J187" s="251"/>
      <c r="K187" s="251"/>
    </row>
    <row r="188" spans="1:11">
      <c r="A188" s="362"/>
      <c r="B188" s="1262"/>
      <c r="C188" s="279"/>
      <c r="D188" s="1249"/>
      <c r="E188" s="1250"/>
      <c r="F188" s="1251"/>
      <c r="G188" s="251"/>
      <c r="H188" s="251"/>
      <c r="I188" s="251"/>
      <c r="J188" s="251"/>
      <c r="K188" s="251"/>
    </row>
    <row r="189" spans="1:11" ht="15.75" thickBot="1">
      <c r="A189" s="362"/>
      <c r="B189" s="1262"/>
      <c r="C189" s="279"/>
      <c r="D189" s="1246" t="s">
        <v>82</v>
      </c>
      <c r="E189" s="1247"/>
      <c r="F189" s="1248"/>
      <c r="G189" s="251"/>
      <c r="H189" s="251"/>
      <c r="I189" s="251"/>
      <c r="J189" s="251"/>
      <c r="K189" s="251"/>
    </row>
    <row r="190" spans="1:11" ht="24.75" thickBot="1">
      <c r="A190" s="362"/>
      <c r="B190" s="1262"/>
      <c r="C190" s="275"/>
      <c r="D190" s="290" t="s">
        <v>103</v>
      </c>
      <c r="E190" s="290" t="s">
        <v>104</v>
      </c>
      <c r="F190" s="290" t="s">
        <v>105</v>
      </c>
      <c r="G190" s="251"/>
      <c r="H190" s="251"/>
      <c r="I190" s="251"/>
      <c r="J190" s="251"/>
      <c r="K190" s="251"/>
    </row>
    <row r="191" spans="1:11" ht="15.75" thickBot="1">
      <c r="A191" s="362"/>
      <c r="B191" s="1262"/>
      <c r="C191" s="275"/>
      <c r="D191" s="281" t="s">
        <v>111</v>
      </c>
      <c r="E191" s="378">
        <v>0.2</v>
      </c>
      <c r="F191" s="378">
        <v>0.2</v>
      </c>
      <c r="G191" s="251"/>
      <c r="H191" s="251"/>
      <c r="I191" s="251"/>
      <c r="J191" s="251"/>
      <c r="K191" s="251"/>
    </row>
    <row r="192" spans="1:11" ht="15.75" thickBot="1">
      <c r="A192" s="362"/>
      <c r="B192" s="1262"/>
      <c r="C192" s="275"/>
      <c r="D192" s="281" t="s">
        <v>112</v>
      </c>
      <c r="E192" s="378">
        <v>0.5</v>
      </c>
      <c r="F192" s="378">
        <v>0.7</v>
      </c>
      <c r="G192" s="251"/>
      <c r="H192" s="379"/>
      <c r="I192" s="251"/>
      <c r="J192" s="251"/>
      <c r="K192" s="251"/>
    </row>
    <row r="193" spans="1:11" ht="15.75" thickBot="1">
      <c r="A193" s="362"/>
      <c r="B193" s="1262"/>
      <c r="C193" s="275"/>
      <c r="D193" s="281" t="s">
        <v>113</v>
      </c>
      <c r="E193" s="378">
        <v>0.3</v>
      </c>
      <c r="F193" s="378">
        <v>1</v>
      </c>
      <c r="G193" s="251"/>
      <c r="H193" s="379"/>
      <c r="I193" s="251"/>
      <c r="J193" s="251"/>
      <c r="K193" s="251"/>
    </row>
    <row r="194" spans="1:11">
      <c r="A194" s="362"/>
      <c r="B194" s="1262"/>
      <c r="C194" s="279"/>
      <c r="D194" s="1252"/>
      <c r="E194" s="1253"/>
      <c r="F194" s="1254"/>
      <c r="G194" s="251"/>
      <c r="H194" s="379"/>
      <c r="I194" s="251"/>
      <c r="J194" s="251"/>
      <c r="K194" s="251"/>
    </row>
    <row r="195" spans="1:11" ht="15.75" thickBot="1">
      <c r="A195" s="362"/>
      <c r="B195" s="1262"/>
      <c r="C195" s="279"/>
      <c r="D195" s="1246" t="s">
        <v>114</v>
      </c>
      <c r="E195" s="1247"/>
      <c r="F195" s="1248"/>
      <c r="G195" s="251"/>
      <c r="H195" s="379"/>
      <c r="I195" s="251"/>
      <c r="J195" s="251"/>
      <c r="K195" s="251"/>
    </row>
    <row r="196" spans="1:11" ht="24.75" thickBot="1">
      <c r="A196" s="362"/>
      <c r="B196" s="1262"/>
      <c r="C196" s="275"/>
      <c r="D196" s="290" t="s">
        <v>103</v>
      </c>
      <c r="E196" s="290" t="s">
        <v>104</v>
      </c>
      <c r="F196" s="290" t="s">
        <v>105</v>
      </c>
      <c r="G196" s="251"/>
      <c r="H196" s="251"/>
      <c r="I196" s="251"/>
      <c r="J196" s="251"/>
      <c r="K196" s="251"/>
    </row>
    <row r="197" spans="1:11" ht="15.75" thickBot="1">
      <c r="A197" s="362"/>
      <c r="B197" s="1262"/>
      <c r="C197" s="275"/>
      <c r="D197" s="281" t="s">
        <v>115</v>
      </c>
      <c r="E197" s="378">
        <v>0.2</v>
      </c>
      <c r="F197" s="378">
        <v>0.2</v>
      </c>
      <c r="G197" s="251"/>
      <c r="H197" s="379"/>
      <c r="I197" s="251"/>
      <c r="J197" s="251"/>
      <c r="K197" s="251"/>
    </row>
    <row r="198" spans="1:11" ht="15.75" thickBot="1">
      <c r="A198" s="362"/>
      <c r="B198" s="1262"/>
      <c r="C198" s="275"/>
      <c r="D198" s="281" t="s">
        <v>112</v>
      </c>
      <c r="E198" s="378">
        <v>0.5</v>
      </c>
      <c r="F198" s="378">
        <v>0.7</v>
      </c>
      <c r="G198" s="251"/>
      <c r="H198" s="379"/>
      <c r="I198" s="251"/>
      <c r="J198" s="251"/>
      <c r="K198" s="251"/>
    </row>
    <row r="199" spans="1:11" ht="15.75" thickBot="1">
      <c r="A199" s="362"/>
      <c r="B199" s="1262"/>
      <c r="C199" s="275"/>
      <c r="D199" s="281" t="s">
        <v>113</v>
      </c>
      <c r="E199" s="378">
        <v>0.3</v>
      </c>
      <c r="F199" s="378">
        <v>1</v>
      </c>
      <c r="G199" s="251"/>
      <c r="H199" s="379"/>
      <c r="I199" s="251"/>
      <c r="J199" s="251"/>
      <c r="K199" s="251"/>
    </row>
    <row r="200" spans="1:11">
      <c r="A200" s="362"/>
      <c r="B200" s="1262"/>
      <c r="C200" s="279"/>
      <c r="D200" s="1252"/>
      <c r="E200" s="1253"/>
      <c r="F200" s="1254"/>
      <c r="G200" s="251"/>
      <c r="H200" s="251"/>
      <c r="I200" s="251"/>
      <c r="J200" s="251"/>
      <c r="K200" s="251"/>
    </row>
    <row r="201" spans="1:11">
      <c r="A201" s="362"/>
      <c r="B201" s="1262"/>
      <c r="C201" s="279"/>
      <c r="D201" s="1255" t="s">
        <v>116</v>
      </c>
      <c r="E201" s="1256"/>
      <c r="F201" s="1257"/>
      <c r="G201" s="251"/>
      <c r="H201" s="251"/>
      <c r="I201" s="251"/>
      <c r="J201" s="251"/>
      <c r="K201" s="251"/>
    </row>
    <row r="202" spans="1:11">
      <c r="A202" s="362"/>
      <c r="B202" s="1262"/>
      <c r="C202" s="279"/>
      <c r="D202" s="1243" t="s">
        <v>117</v>
      </c>
      <c r="E202" s="1244"/>
      <c r="F202" s="1245"/>
      <c r="G202" s="251"/>
      <c r="H202" s="251"/>
      <c r="I202" s="251"/>
      <c r="J202" s="251"/>
      <c r="K202" s="251"/>
    </row>
    <row r="203" spans="1:11">
      <c r="A203" s="362"/>
      <c r="B203" s="1262"/>
      <c r="C203" s="279"/>
      <c r="D203" s="304"/>
      <c r="E203" s="380"/>
      <c r="F203" s="316"/>
      <c r="G203" s="251"/>
      <c r="H203" s="251"/>
      <c r="I203" s="251"/>
      <c r="J203" s="251"/>
      <c r="K203" s="251"/>
    </row>
    <row r="204" spans="1:11">
      <c r="A204" s="362"/>
      <c r="B204" s="1262"/>
      <c r="C204" s="279"/>
      <c r="D204" s="1243" t="s">
        <v>118</v>
      </c>
      <c r="E204" s="1244"/>
      <c r="F204" s="1245"/>
      <c r="G204" s="251"/>
      <c r="H204" s="251"/>
      <c r="I204" s="251"/>
      <c r="J204" s="251"/>
      <c r="K204" s="251"/>
    </row>
    <row r="205" spans="1:11">
      <c r="A205" s="362"/>
      <c r="B205" s="1262"/>
      <c r="C205" s="279"/>
      <c r="D205" s="1243" t="s">
        <v>119</v>
      </c>
      <c r="E205" s="1244"/>
      <c r="F205" s="1245"/>
      <c r="G205" s="251"/>
      <c r="H205" s="251"/>
      <c r="I205" s="251"/>
      <c r="J205" s="251"/>
      <c r="K205" s="251"/>
    </row>
    <row r="206" spans="1:11">
      <c r="A206" s="362"/>
      <c r="B206" s="1262"/>
      <c r="C206" s="279"/>
      <c r="D206" s="1243" t="s">
        <v>120</v>
      </c>
      <c r="E206" s="1244"/>
      <c r="F206" s="1245"/>
      <c r="G206" s="251"/>
      <c r="H206" s="251"/>
      <c r="I206" s="251"/>
      <c r="J206" s="251"/>
      <c r="K206" s="251"/>
    </row>
    <row r="207" spans="1:11">
      <c r="A207" s="362"/>
      <c r="B207" s="1262"/>
      <c r="C207" s="279"/>
      <c r="D207" s="1243" t="s">
        <v>121</v>
      </c>
      <c r="E207" s="1244"/>
      <c r="F207" s="1245"/>
      <c r="G207" s="251"/>
      <c r="H207" s="251"/>
      <c r="I207" s="251"/>
      <c r="J207" s="251"/>
      <c r="K207" s="251"/>
    </row>
    <row r="208" spans="1:11">
      <c r="A208" s="362"/>
      <c r="B208" s="1262"/>
      <c r="C208" s="279"/>
      <c r="D208" s="304"/>
      <c r="E208" s="380"/>
      <c r="F208" s="316"/>
      <c r="G208" s="251"/>
      <c r="H208" s="251"/>
      <c r="I208" s="251"/>
      <c r="J208" s="251"/>
      <c r="K208" s="251"/>
    </row>
    <row r="209" spans="1:11">
      <c r="A209" s="362"/>
      <c r="B209" s="1262"/>
      <c r="C209" s="279"/>
      <c r="D209" s="1255" t="s">
        <v>122</v>
      </c>
      <c r="E209" s="1256"/>
      <c r="F209" s="1257"/>
      <c r="G209" s="251"/>
      <c r="H209" s="251"/>
      <c r="I209" s="251"/>
      <c r="J209" s="251"/>
      <c r="K209" s="251"/>
    </row>
    <row r="210" spans="1:11">
      <c r="A210" s="362"/>
      <c r="B210" s="1262"/>
      <c r="C210" s="279"/>
      <c r="D210" s="1243" t="s">
        <v>123</v>
      </c>
      <c r="E210" s="1244"/>
      <c r="F210" s="1245"/>
      <c r="G210" s="251"/>
      <c r="H210" s="251"/>
      <c r="I210" s="251"/>
      <c r="J210" s="251"/>
      <c r="K210" s="251"/>
    </row>
    <row r="211" spans="1:11" ht="32.1" customHeight="1">
      <c r="A211" s="362"/>
      <c r="B211" s="1262"/>
      <c r="C211" s="279"/>
      <c r="D211" s="1240"/>
      <c r="E211" s="1241"/>
      <c r="F211" s="1242"/>
      <c r="G211" s="251"/>
      <c r="H211" s="251"/>
      <c r="I211" s="251"/>
      <c r="J211" s="251"/>
      <c r="K211" s="251"/>
    </row>
    <row r="212" spans="1:11">
      <c r="A212" s="362"/>
      <c r="B212" s="1262"/>
      <c r="C212" s="279"/>
      <c r="D212" s="1243" t="s">
        <v>124</v>
      </c>
      <c r="E212" s="1244"/>
      <c r="F212" s="1245"/>
      <c r="G212" s="251"/>
      <c r="H212" s="251"/>
      <c r="I212" s="251"/>
      <c r="J212" s="251"/>
      <c r="K212" s="251"/>
    </row>
    <row r="213" spans="1:11">
      <c r="A213" s="362"/>
      <c r="B213" s="1262"/>
      <c r="C213" s="279"/>
      <c r="D213" s="1243" t="s">
        <v>125</v>
      </c>
      <c r="E213" s="1244"/>
      <c r="F213" s="1245"/>
      <c r="G213" s="251"/>
      <c r="H213" s="251"/>
      <c r="I213" s="251"/>
      <c r="J213" s="251"/>
      <c r="K213" s="251"/>
    </row>
    <row r="214" spans="1:11">
      <c r="A214" s="362"/>
      <c r="B214" s="1262"/>
      <c r="C214" s="279"/>
      <c r="D214" s="1243" t="s">
        <v>126</v>
      </c>
      <c r="E214" s="1244"/>
      <c r="F214" s="1245"/>
      <c r="G214" s="251"/>
      <c r="H214" s="251"/>
      <c r="I214" s="251"/>
      <c r="J214" s="251"/>
      <c r="K214" s="251"/>
    </row>
    <row r="215" spans="1:11" ht="15.75" thickBot="1">
      <c r="A215" s="362"/>
      <c r="B215" s="1263"/>
      <c r="C215" s="289"/>
      <c r="D215" s="1258" t="s">
        <v>127</v>
      </c>
      <c r="E215" s="1259"/>
      <c r="F215" s="1260"/>
      <c r="G215" s="251"/>
      <c r="H215" s="251"/>
      <c r="I215" s="251"/>
      <c r="J215" s="251"/>
      <c r="K215" s="251"/>
    </row>
  </sheetData>
  <sheetProtection insertRows="0"/>
  <mergeCells count="103">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 ref="B107:E107"/>
    <mergeCell ref="B108:B114"/>
    <mergeCell ref="B116:E116"/>
    <mergeCell ref="B117:B123"/>
    <mergeCell ref="B130:F131"/>
    <mergeCell ref="D100:E100"/>
    <mergeCell ref="D101:K101"/>
    <mergeCell ref="D102:K102"/>
    <mergeCell ref="D104:K104"/>
    <mergeCell ref="D105:K105"/>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D149:F149"/>
    <mergeCell ref="D165:F165"/>
    <mergeCell ref="D154:F154"/>
    <mergeCell ref="D155:F155"/>
    <mergeCell ref="D156:F156"/>
    <mergeCell ref="D157:F157"/>
    <mergeCell ref="D158:F158"/>
    <mergeCell ref="D159:F159"/>
    <mergeCell ref="D160:F160"/>
    <mergeCell ref="D161:F161"/>
    <mergeCell ref="D162:F162"/>
    <mergeCell ref="D163:F163"/>
    <mergeCell ref="D164:F164"/>
    <mergeCell ref="D175:F175"/>
    <mergeCell ref="D176:F176"/>
    <mergeCell ref="D177:F177"/>
    <mergeCell ref="D178:F178"/>
    <mergeCell ref="D179:F179"/>
    <mergeCell ref="D180:F180"/>
    <mergeCell ref="D166:F166"/>
    <mergeCell ref="D167:F167"/>
    <mergeCell ref="B168:B215"/>
    <mergeCell ref="D168:F168"/>
    <mergeCell ref="D169:F169"/>
    <mergeCell ref="D170:F170"/>
    <mergeCell ref="D171:F171"/>
    <mergeCell ref="D172:F172"/>
    <mergeCell ref="D173:F173"/>
    <mergeCell ref="D174:F174"/>
    <mergeCell ref="B150:B167"/>
    <mergeCell ref="D150:F150"/>
    <mergeCell ref="D151:F151"/>
    <mergeCell ref="D152:F152"/>
    <mergeCell ref="D153:F153"/>
    <mergeCell ref="D215:F215"/>
    <mergeCell ref="D209:F209"/>
    <mergeCell ref="D210:F210"/>
    <mergeCell ref="D211:F211"/>
    <mergeCell ref="D212:F212"/>
    <mergeCell ref="D213:F213"/>
    <mergeCell ref="D214:F214"/>
    <mergeCell ref="D207:F207"/>
    <mergeCell ref="D181:F181"/>
    <mergeCell ref="D188:F188"/>
    <mergeCell ref="D189:F189"/>
    <mergeCell ref="D194:F194"/>
    <mergeCell ref="D195:F195"/>
    <mergeCell ref="D200:F200"/>
    <mergeCell ref="D201:F201"/>
    <mergeCell ref="D202:F202"/>
    <mergeCell ref="D204:F204"/>
    <mergeCell ref="D205:F205"/>
    <mergeCell ref="D206:F206"/>
    <mergeCell ref="A5:P5"/>
    <mergeCell ref="A1:P1"/>
    <mergeCell ref="A2:P2"/>
    <mergeCell ref="A3:P3"/>
    <mergeCell ref="A4:D4"/>
    <mergeCell ref="B10:D10"/>
    <mergeCell ref="F11:S11"/>
    <mergeCell ref="E12:R12"/>
    <mergeCell ref="E13:R13"/>
    <mergeCell ref="F10:S10"/>
  </mergeCells>
  <conditionalFormatting sqref="D100">
    <cfRule type="containsText" dxfId="129" priority="9" operator="containsText" text="ERROR">
      <formula>NOT(ISERROR(SEARCH("ERROR",D100)))</formula>
    </cfRule>
  </conditionalFormatting>
  <conditionalFormatting sqref="F10">
    <cfRule type="notContainsBlanks" dxfId="128" priority="8">
      <formula>LEN(TRIM(F10))&gt;0</formula>
    </cfRule>
  </conditionalFormatting>
  <conditionalFormatting sqref="F11:S11">
    <cfRule type="expression" dxfId="127" priority="5">
      <formula>E11="NO SE REPORTA"</formula>
    </cfRule>
    <cfRule type="expression" dxfId="126" priority="6">
      <formula>E10="NO APLICA"</formula>
    </cfRule>
  </conditionalFormatting>
  <conditionalFormatting sqref="E12:R12">
    <cfRule type="expression" dxfId="125" priority="2">
      <formula>E11="SI SE REPORTA"</formula>
    </cfRule>
  </conditionalFormatting>
  <dataValidations count="7">
    <dataValidation type="decimal" allowBlank="1" showInputMessage="1" showErrorMessage="1" errorTitle="ERROR" error="Escriba un valor entre 0% y 100%" sqref="E97:F99 G62:J75 G45:J58">
      <formula1>0</formula1>
      <formula2>1</formula2>
    </dataValidation>
    <dataValidation type="whole" operator="greaterThanOrEqual" allowBlank="1" showErrorMessage="1" errorTitle="ERROR" error="Escriba un número igual o mayor que 0" promptTitle="ERROR" prompt="Escriba un número igual o mayor que 0" sqref="E16:E21">
      <formula1>0</formula1>
    </dataValidation>
    <dataValidation type="textLength" allowBlank="1" showInputMessage="1" showErrorMessage="1" errorTitle="ERROR" error="Escriba POMCA, PMM o PMA" promptTitle="ESCRIBA" prompt="POMCA, PMA o PMM" sqref="D25:D38 D45:D58">
      <formula1>1</formula1>
      <formula2>5</formula2>
    </dataValidation>
    <dataValidation type="whole" operator="greaterThanOrEqual" allowBlank="1" showInputMessage="1" showErrorMessage="1" errorTitle="ERROR" error="Valor en HECTAREAS (sin decimales)_x000a_" sqref="G25:G38">
      <formula1>0</formula1>
    </dataValidation>
    <dataValidation allowBlank="1" showInputMessage="1" showErrorMessage="1" promptTitle="ESTADO" prompt="Procesos formales previos_x000a_Aprestamiento_x000a_Diagnóstico_x000a_Prospectiva y Zonificación Ambiental_x000a_Formulación_x000a_Aprobado" sqref="H25:H38"/>
    <dataValidation type="list" allowBlank="1" showInputMessage="1" showErrorMessage="1" sqref="E10">
      <formula1>SI</formula1>
    </dataValidation>
    <dataValidation type="list" allowBlank="1" showInputMessage="1" showErrorMessage="1" sqref="E11">
      <formula1>REPORTE</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U76"/>
  <sheetViews>
    <sheetView showGridLines="0" topLeftCell="A14" zoomScale="98" zoomScaleNormal="98" workbookViewId="0">
      <selection activeCell="F21" sqref="F21"/>
    </sheetView>
  </sheetViews>
  <sheetFormatPr baseColWidth="10" defaultColWidth="10.7109375" defaultRowHeight="15"/>
  <cols>
    <col min="1" max="1" width="1.85546875" customWidth="1"/>
    <col min="2" max="2" width="12.85546875" customWidth="1"/>
    <col min="3" max="3" width="6.14062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131</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63"/>
      <c r="D7" s="251"/>
      <c r="E7" s="256"/>
      <c r="F7" s="251" t="s">
        <v>129</v>
      </c>
      <c r="G7" s="251"/>
      <c r="H7" s="251"/>
      <c r="I7" s="251"/>
      <c r="J7" s="251"/>
      <c r="K7" s="251"/>
    </row>
    <row r="8" spans="1:21" ht="15.75" thickBot="1">
      <c r="A8" s="248"/>
      <c r="B8" s="264" t="s">
        <v>1202</v>
      </c>
      <c r="C8" s="265">
        <v>2020</v>
      </c>
      <c r="D8" s="266" t="str">
        <f>IF(E10="NO APLICA","NO APLICA",IF(E11="NO SE REPORTA","SIN INFORMACION",+E23))</f>
        <v>N.A.</v>
      </c>
      <c r="E8" s="267"/>
      <c r="F8" s="251" t="s">
        <v>130</v>
      </c>
      <c r="G8" s="251"/>
      <c r="H8" s="251"/>
      <c r="I8" s="251"/>
      <c r="J8" s="251"/>
      <c r="K8" s="251"/>
    </row>
    <row r="9" spans="1:21">
      <c r="A9" s="248"/>
      <c r="B9" s="513" t="s">
        <v>1203</v>
      </c>
      <c r="C9" s="268"/>
      <c r="D9" s="269"/>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268"/>
      <c r="D14" s="269"/>
      <c r="E14" s="251"/>
      <c r="F14" s="251"/>
      <c r="G14" s="251"/>
      <c r="H14" s="251"/>
      <c r="I14" s="251"/>
      <c r="J14" s="251"/>
      <c r="K14" s="251"/>
    </row>
    <row r="15" spans="1:21" ht="15.75" thickBot="1">
      <c r="A15" s="248"/>
      <c r="B15" s="1261" t="s">
        <v>2</v>
      </c>
      <c r="C15" s="271"/>
      <c r="D15" s="1252" t="s">
        <v>3</v>
      </c>
      <c r="E15" s="1253"/>
      <c r="F15" s="1253"/>
      <c r="G15" s="1253"/>
      <c r="H15" s="1253"/>
      <c r="I15" s="1253"/>
      <c r="J15" s="1254"/>
      <c r="K15" s="251"/>
    </row>
    <row r="16" spans="1:21" ht="36.75" thickBot="1">
      <c r="A16" s="248"/>
      <c r="B16" s="1262"/>
      <c r="C16" s="275"/>
      <c r="D16" s="276" t="s">
        <v>148</v>
      </c>
      <c r="E16" s="219">
        <v>52</v>
      </c>
      <c r="F16" s="251"/>
      <c r="G16" s="251"/>
      <c r="H16" s="251"/>
      <c r="I16" s="251"/>
      <c r="J16" s="277"/>
      <c r="K16" s="251"/>
    </row>
    <row r="17" spans="1:11" ht="48.75" thickBot="1">
      <c r="A17" s="248"/>
      <c r="B17" s="1262"/>
      <c r="C17" s="275"/>
      <c r="D17" s="278" t="s">
        <v>1502</v>
      </c>
      <c r="E17" s="219">
        <v>2</v>
      </c>
      <c r="F17" s="251"/>
      <c r="G17" s="251"/>
      <c r="H17" s="251"/>
      <c r="I17" s="251"/>
      <c r="J17" s="277"/>
      <c r="K17" s="251"/>
    </row>
    <row r="18" spans="1:11" ht="48.75" thickBot="1">
      <c r="A18" s="248"/>
      <c r="B18" s="1262"/>
      <c r="C18" s="275"/>
      <c r="D18" s="278" t="s">
        <v>149</v>
      </c>
      <c r="E18" s="219">
        <v>2</v>
      </c>
      <c r="F18" s="251"/>
      <c r="G18" s="251"/>
      <c r="H18" s="251"/>
      <c r="I18" s="251"/>
      <c r="J18" s="277"/>
      <c r="K18" s="251"/>
    </row>
    <row r="19" spans="1:11" ht="15.75" thickBot="1">
      <c r="A19" s="248"/>
      <c r="B19" s="1262"/>
      <c r="C19" s="279"/>
      <c r="D19" s="1267"/>
      <c r="E19" s="1268"/>
      <c r="F19" s="1268"/>
      <c r="G19" s="1268"/>
      <c r="H19" s="1268"/>
      <c r="I19" s="1268"/>
      <c r="J19" s="1269"/>
      <c r="K19" s="251"/>
    </row>
    <row r="20" spans="1:11" ht="15.75" thickBot="1">
      <c r="A20" s="248"/>
      <c r="B20" s="1262"/>
      <c r="C20" s="282" t="s">
        <v>19</v>
      </c>
      <c r="D20" s="276" t="s">
        <v>150</v>
      </c>
      <c r="E20" s="283" t="s">
        <v>20</v>
      </c>
      <c r="F20" s="283" t="s">
        <v>21</v>
      </c>
      <c r="G20" s="283" t="s">
        <v>22</v>
      </c>
      <c r="H20" s="283" t="s">
        <v>23</v>
      </c>
      <c r="I20" s="283" t="s">
        <v>151</v>
      </c>
      <c r="J20" s="114"/>
      <c r="K20" s="251"/>
    </row>
    <row r="21" spans="1:11" ht="36.75" thickBot="1">
      <c r="A21" s="248"/>
      <c r="B21" s="1262"/>
      <c r="C21" s="285" t="s">
        <v>152</v>
      </c>
      <c r="D21" s="278" t="s">
        <v>153</v>
      </c>
      <c r="E21" s="219"/>
      <c r="F21" s="219">
        <v>1</v>
      </c>
      <c r="G21" s="219"/>
      <c r="H21" s="219">
        <v>1</v>
      </c>
      <c r="I21" s="286">
        <f>SUM(E21:H21)</f>
        <v>2</v>
      </c>
      <c r="J21" s="115"/>
      <c r="K21" s="251"/>
    </row>
    <row r="22" spans="1:11" ht="36.75" thickBot="1">
      <c r="A22" s="248"/>
      <c r="B22" s="1262"/>
      <c r="C22" s="285" t="s">
        <v>154</v>
      </c>
      <c r="D22" s="278" t="s">
        <v>155</v>
      </c>
      <c r="E22" s="219"/>
      <c r="F22" s="219">
        <v>0</v>
      </c>
      <c r="G22" s="219"/>
      <c r="H22" s="219"/>
      <c r="I22" s="286">
        <f>SUM(E22:H22)</f>
        <v>0</v>
      </c>
      <c r="J22" s="115"/>
      <c r="K22" s="251"/>
    </row>
    <row r="23" spans="1:11" ht="36.75" thickBot="1">
      <c r="A23" s="248"/>
      <c r="B23" s="1263"/>
      <c r="C23" s="285" t="s">
        <v>156</v>
      </c>
      <c r="D23" s="278" t="s">
        <v>157</v>
      </c>
      <c r="E23" s="198" t="str">
        <f>IFERROR(E22/E21,"N.A.")</f>
        <v>N.A.</v>
      </c>
      <c r="F23" s="198">
        <f>IFERROR(F22/F21,"N.A.")</f>
        <v>0</v>
      </c>
      <c r="G23" s="198" t="str">
        <f>IFERROR(G22/G21,"N.A.")</f>
        <v>N.A.</v>
      </c>
      <c r="H23" s="198">
        <f>IFERROR(H22/H21,"N.A.")</f>
        <v>0</v>
      </c>
      <c r="I23" s="198">
        <f>IFERROR(I22/I21,"N.A.")</f>
        <v>0</v>
      </c>
      <c r="J23" s="116"/>
      <c r="K23" s="251"/>
    </row>
    <row r="24" spans="1:11" ht="15.75" thickBot="1">
      <c r="A24" s="248"/>
      <c r="B24" s="288" t="s">
        <v>34</v>
      </c>
      <c r="C24" s="289"/>
      <c r="D24" s="1264" t="s">
        <v>158</v>
      </c>
      <c r="E24" s="1265"/>
      <c r="F24" s="1265"/>
      <c r="G24" s="1265"/>
      <c r="H24" s="1265"/>
      <c r="I24" s="1265"/>
      <c r="J24" s="1266"/>
      <c r="K24" s="251"/>
    </row>
    <row r="25" spans="1:11" ht="24.75" thickBot="1">
      <c r="A25" s="248"/>
      <c r="B25" s="288" t="s">
        <v>36</v>
      </c>
      <c r="C25" s="289"/>
      <c r="D25" s="1264" t="s">
        <v>159</v>
      </c>
      <c r="E25" s="1265"/>
      <c r="F25" s="1265"/>
      <c r="G25" s="1265"/>
      <c r="H25" s="1265"/>
      <c r="I25" s="1265"/>
      <c r="J25" s="1266"/>
      <c r="K25" s="251"/>
    </row>
    <row r="26" spans="1:11" ht="15.75" thickBot="1">
      <c r="A26" s="248"/>
      <c r="B26" s="252"/>
      <c r="C26" s="253"/>
      <c r="D26" s="251"/>
      <c r="E26" s="251"/>
      <c r="F26" s="251"/>
      <c r="G26" s="251"/>
      <c r="H26" s="251"/>
      <c r="I26" s="251"/>
      <c r="J26" s="251"/>
      <c r="K26" s="251"/>
    </row>
    <row r="27" spans="1:11" ht="24" customHeight="1" thickBot="1">
      <c r="A27" s="248"/>
      <c r="B27" s="1270" t="s">
        <v>38</v>
      </c>
      <c r="C27" s="1271"/>
      <c r="D27" s="1271"/>
      <c r="E27" s="1272"/>
      <c r="F27" s="251"/>
      <c r="G27" s="251"/>
      <c r="H27" s="251"/>
      <c r="I27" s="251"/>
      <c r="J27" s="251"/>
      <c r="K27" s="251"/>
    </row>
    <row r="28" spans="1:11" ht="15.75" thickBot="1">
      <c r="A28" s="248"/>
      <c r="B28" s="1261">
        <v>1</v>
      </c>
      <c r="C28" s="275"/>
      <c r="D28" s="292" t="s">
        <v>39</v>
      </c>
      <c r="E28" s="31"/>
      <c r="F28" s="251"/>
      <c r="G28" s="251"/>
      <c r="H28" s="251"/>
      <c r="I28" s="251"/>
      <c r="J28" s="251"/>
      <c r="K28" s="251"/>
    </row>
    <row r="29" spans="1:11" ht="15.75" thickBot="1">
      <c r="A29" s="248"/>
      <c r="B29" s="1262"/>
      <c r="C29" s="275"/>
      <c r="D29" s="278" t="s">
        <v>40</v>
      </c>
      <c r="E29" s="31"/>
      <c r="F29" s="251"/>
      <c r="G29" s="251"/>
      <c r="H29" s="251"/>
      <c r="I29" s="251"/>
      <c r="J29" s="251"/>
      <c r="K29" s="251"/>
    </row>
    <row r="30" spans="1:11" ht="15.75" thickBot="1">
      <c r="A30" s="248"/>
      <c r="B30" s="1262"/>
      <c r="C30" s="275"/>
      <c r="D30" s="278" t="s">
        <v>41</v>
      </c>
      <c r="E30" s="31"/>
      <c r="F30" s="251"/>
      <c r="G30" s="251"/>
      <c r="H30" s="251"/>
      <c r="I30" s="251"/>
      <c r="J30" s="251"/>
      <c r="K30" s="251"/>
    </row>
    <row r="31" spans="1:11" ht="15.75" thickBot="1">
      <c r="A31" s="248"/>
      <c r="B31" s="1262"/>
      <c r="C31" s="275"/>
      <c r="D31" s="278" t="s">
        <v>42</v>
      </c>
      <c r="E31" s="31"/>
      <c r="F31" s="251"/>
      <c r="G31" s="251"/>
      <c r="H31" s="251"/>
      <c r="I31" s="251"/>
      <c r="J31" s="251"/>
      <c r="K31" s="251"/>
    </row>
    <row r="32" spans="1:11" ht="15.75" thickBot="1">
      <c r="A32" s="248"/>
      <c r="B32" s="1262"/>
      <c r="C32" s="275"/>
      <c r="D32" s="278" t="s">
        <v>43</v>
      </c>
      <c r="E32" s="31"/>
      <c r="F32" s="251"/>
      <c r="G32" s="251"/>
      <c r="H32" s="251"/>
      <c r="I32" s="251"/>
      <c r="J32" s="251"/>
      <c r="K32" s="251"/>
    </row>
    <row r="33" spans="1:11" ht="15.75" thickBot="1">
      <c r="A33" s="248"/>
      <c r="B33" s="1262"/>
      <c r="C33" s="275"/>
      <c r="D33" s="278" t="s">
        <v>44</v>
      </c>
      <c r="E33" s="31"/>
      <c r="F33" s="251"/>
      <c r="G33" s="251"/>
      <c r="H33" s="251"/>
      <c r="I33" s="251"/>
      <c r="J33" s="251"/>
      <c r="K33" s="251"/>
    </row>
    <row r="34" spans="1:11" ht="15.75" thickBot="1">
      <c r="A34" s="248"/>
      <c r="B34" s="1263"/>
      <c r="C34" s="285"/>
      <c r="D34" s="278" t="s">
        <v>45</v>
      </c>
      <c r="E34" s="31"/>
      <c r="F34" s="251"/>
      <c r="G34" s="251"/>
      <c r="H34" s="251"/>
      <c r="I34" s="251"/>
      <c r="J34" s="251"/>
      <c r="K34" s="251"/>
    </row>
    <row r="35" spans="1:11" ht="15.75" thickBot="1">
      <c r="A35" s="248"/>
      <c r="B35" s="252"/>
      <c r="C35" s="253"/>
      <c r="D35" s="251"/>
      <c r="E35" s="251"/>
      <c r="F35" s="251"/>
      <c r="G35" s="251"/>
      <c r="H35" s="251"/>
      <c r="I35" s="251"/>
      <c r="J35" s="251"/>
      <c r="K35" s="251"/>
    </row>
    <row r="36" spans="1:11" ht="15.75" thickBot="1">
      <c r="A36" s="248"/>
      <c r="B36" s="1270" t="s">
        <v>46</v>
      </c>
      <c r="C36" s="1271"/>
      <c r="D36" s="1271"/>
      <c r="E36" s="1272"/>
      <c r="F36" s="251"/>
      <c r="G36" s="251"/>
      <c r="H36" s="251"/>
      <c r="I36" s="251"/>
      <c r="J36" s="251"/>
      <c r="K36" s="251"/>
    </row>
    <row r="37" spans="1:11" ht="15.75" thickBot="1">
      <c r="A37" s="248"/>
      <c r="B37" s="1261">
        <v>1</v>
      </c>
      <c r="C37" s="275"/>
      <c r="D37" s="292" t="s">
        <v>39</v>
      </c>
      <c r="E37" s="305" t="s">
        <v>47</v>
      </c>
      <c r="F37" s="251"/>
      <c r="G37" s="251"/>
      <c r="H37" s="251"/>
      <c r="I37" s="251"/>
      <c r="J37" s="251"/>
      <c r="K37" s="251"/>
    </row>
    <row r="38" spans="1:11" ht="15.75" thickBot="1">
      <c r="A38" s="248"/>
      <c r="B38" s="1262"/>
      <c r="C38" s="275"/>
      <c r="D38" s="278" t="s">
        <v>40</v>
      </c>
      <c r="E38" s="305" t="s">
        <v>160</v>
      </c>
      <c r="F38" s="251"/>
      <c r="G38" s="251"/>
      <c r="H38" s="251"/>
      <c r="I38" s="251"/>
      <c r="J38" s="251"/>
      <c r="K38" s="251"/>
    </row>
    <row r="39" spans="1:11" ht="15.75" thickBot="1">
      <c r="A39" s="248"/>
      <c r="B39" s="1262"/>
      <c r="C39" s="275"/>
      <c r="D39" s="278" t="s">
        <v>41</v>
      </c>
      <c r="E39" s="306"/>
      <c r="F39" s="251"/>
      <c r="G39" s="251"/>
      <c r="H39" s="251"/>
      <c r="I39" s="251"/>
      <c r="J39" s="251"/>
      <c r="K39" s="251"/>
    </row>
    <row r="40" spans="1:11" ht="15.75" thickBot="1">
      <c r="A40" s="248"/>
      <c r="B40" s="1262"/>
      <c r="C40" s="275"/>
      <c r="D40" s="278" t="s">
        <v>42</v>
      </c>
      <c r="E40" s="306"/>
      <c r="F40" s="251"/>
      <c r="G40" s="251"/>
      <c r="H40" s="251"/>
      <c r="I40" s="251"/>
      <c r="J40" s="251"/>
      <c r="K40" s="251"/>
    </row>
    <row r="41" spans="1:11" ht="15.75" thickBot="1">
      <c r="A41" s="248"/>
      <c r="B41" s="1262"/>
      <c r="C41" s="275"/>
      <c r="D41" s="278" t="s">
        <v>43</v>
      </c>
      <c r="E41" s="306"/>
      <c r="F41" s="251"/>
      <c r="G41" s="251"/>
      <c r="H41" s="251"/>
      <c r="I41" s="251"/>
      <c r="J41" s="251"/>
      <c r="K41" s="251"/>
    </row>
    <row r="42" spans="1:11" ht="15.75" thickBot="1">
      <c r="A42" s="248"/>
      <c r="B42" s="1262"/>
      <c r="C42" s="275"/>
      <c r="D42" s="278" t="s">
        <v>44</v>
      </c>
      <c r="E42" s="306"/>
      <c r="F42" s="251"/>
      <c r="G42" s="251"/>
      <c r="H42" s="251"/>
      <c r="I42" s="251"/>
      <c r="J42" s="251"/>
      <c r="K42" s="251"/>
    </row>
    <row r="43" spans="1:11" ht="15.75" thickBot="1">
      <c r="A43" s="248"/>
      <c r="B43" s="1263"/>
      <c r="C43" s="285"/>
      <c r="D43" s="278" t="s">
        <v>45</v>
      </c>
      <c r="E43" s="306"/>
      <c r="F43" s="251"/>
      <c r="G43" s="251"/>
      <c r="H43" s="251"/>
      <c r="I43" s="251"/>
      <c r="J43" s="251"/>
      <c r="K43" s="251"/>
    </row>
    <row r="44" spans="1:11" ht="15.75" thickBot="1">
      <c r="A44" s="248"/>
      <c r="B44" s="252"/>
      <c r="C44" s="253"/>
      <c r="D44" s="251"/>
      <c r="E44" s="251"/>
      <c r="F44" s="251"/>
      <c r="G44" s="251"/>
      <c r="H44" s="251"/>
      <c r="I44" s="251"/>
      <c r="J44" s="251"/>
      <c r="K44" s="251"/>
    </row>
    <row r="45" spans="1:11" ht="15" customHeight="1" thickBot="1">
      <c r="A45" s="248"/>
      <c r="B45" s="294" t="s">
        <v>49</v>
      </c>
      <c r="C45" s="295"/>
      <c r="D45" s="295"/>
      <c r="E45" s="295"/>
      <c r="F45" s="296"/>
      <c r="G45" s="251"/>
      <c r="H45" s="251"/>
      <c r="I45" s="251"/>
      <c r="J45" s="251"/>
      <c r="K45" s="251"/>
    </row>
    <row r="46" spans="1:11" ht="15.75" thickBot="1">
      <c r="A46" s="248"/>
      <c r="B46" s="288" t="s">
        <v>50</v>
      </c>
      <c r="C46" s="297" t="s">
        <v>51</v>
      </c>
      <c r="D46" s="297" t="s">
        <v>52</v>
      </c>
      <c r="E46" s="297" t="s">
        <v>53</v>
      </c>
      <c r="F46" s="251"/>
      <c r="G46" s="251"/>
      <c r="H46" s="251"/>
      <c r="I46" s="251"/>
      <c r="J46" s="251"/>
      <c r="K46" s="248"/>
    </row>
    <row r="47" spans="1:11" ht="72.75" thickBot="1">
      <c r="A47" s="248"/>
      <c r="B47" s="298">
        <v>42401</v>
      </c>
      <c r="C47" s="297">
        <v>0.01</v>
      </c>
      <c r="D47" s="299" t="s">
        <v>161</v>
      </c>
      <c r="E47" s="297"/>
      <c r="F47" s="251"/>
      <c r="G47" s="251"/>
      <c r="H47" s="251"/>
      <c r="I47" s="251"/>
      <c r="J47" s="251"/>
      <c r="K47" s="248"/>
    </row>
    <row r="48" spans="1:11" ht="15.75" thickBot="1">
      <c r="A48" s="248"/>
      <c r="B48" s="252"/>
      <c r="C48" s="253"/>
      <c r="D48" s="251"/>
      <c r="E48" s="251"/>
      <c r="F48" s="251"/>
      <c r="G48" s="251"/>
      <c r="H48" s="251"/>
      <c r="I48" s="251"/>
      <c r="J48" s="251"/>
      <c r="K48" s="251"/>
    </row>
    <row r="49" spans="1:11">
      <c r="A49" s="248"/>
      <c r="B49" s="300" t="s">
        <v>55</v>
      </c>
      <c r="C49" s="301"/>
      <c r="D49" s="251"/>
      <c r="E49" s="251"/>
      <c r="F49" s="251"/>
      <c r="G49" s="251"/>
      <c r="H49" s="251"/>
      <c r="I49" s="251"/>
      <c r="J49" s="251"/>
      <c r="K49" s="251"/>
    </row>
    <row r="50" spans="1:11">
      <c r="A50" s="248"/>
      <c r="B50" s="1287"/>
      <c r="C50" s="1288"/>
      <c r="D50" s="1288"/>
      <c r="E50" s="1288"/>
      <c r="F50" s="1288"/>
      <c r="G50" s="1288"/>
      <c r="H50" s="1288"/>
      <c r="I50" s="1288"/>
      <c r="J50" s="1289"/>
      <c r="K50" s="251"/>
    </row>
    <row r="51" spans="1:11">
      <c r="A51" s="248"/>
      <c r="B51" s="251"/>
      <c r="C51" s="268"/>
      <c r="D51" s="251"/>
      <c r="E51" s="251"/>
      <c r="F51" s="251"/>
      <c r="G51" s="251"/>
      <c r="H51" s="251"/>
      <c r="I51" s="251"/>
      <c r="J51" s="251"/>
      <c r="K51" s="251"/>
    </row>
    <row r="52" spans="1:11" ht="15.75" thickBot="1">
      <c r="A52" s="248"/>
      <c r="B52" s="251"/>
      <c r="C52" s="268"/>
      <c r="D52" s="251"/>
      <c r="E52" s="251"/>
      <c r="F52" s="251"/>
      <c r="G52" s="251"/>
      <c r="H52" s="251"/>
      <c r="I52" s="251"/>
      <c r="J52" s="251"/>
      <c r="K52" s="251"/>
    </row>
    <row r="53" spans="1:11" ht="15.75" thickBot="1">
      <c r="A53" s="248"/>
      <c r="B53" s="1270" t="s">
        <v>56</v>
      </c>
      <c r="C53" s="1271"/>
      <c r="D53" s="1272"/>
      <c r="E53" s="251"/>
      <c r="F53" s="251"/>
      <c r="G53" s="251"/>
      <c r="H53" s="251"/>
      <c r="I53" s="251"/>
      <c r="J53" s="251"/>
      <c r="K53" s="251"/>
    </row>
    <row r="54" spans="1:11" ht="15.75" thickBot="1">
      <c r="A54" s="248"/>
      <c r="B54" s="252"/>
      <c r="C54" s="253"/>
      <c r="D54" s="251"/>
      <c r="E54" s="251"/>
      <c r="F54" s="251"/>
      <c r="G54" s="251"/>
      <c r="H54" s="251"/>
      <c r="I54" s="251"/>
      <c r="J54" s="251"/>
      <c r="K54" s="251"/>
    </row>
    <row r="55" spans="1:11" ht="24" customHeight="1" thickBot="1">
      <c r="A55" s="248"/>
      <c r="B55" s="302" t="s">
        <v>57</v>
      </c>
      <c r="C55" s="303"/>
      <c r="D55" s="1264" t="s">
        <v>132</v>
      </c>
      <c r="E55" s="1265"/>
      <c r="F55" s="1265"/>
      <c r="G55" s="1265"/>
      <c r="H55" s="1265"/>
      <c r="I55" s="1265"/>
      <c r="J55" s="1266"/>
      <c r="K55" s="251"/>
    </row>
    <row r="56" spans="1:11">
      <c r="A56" s="248"/>
      <c r="B56" s="1261" t="s">
        <v>59</v>
      </c>
      <c r="C56" s="271"/>
      <c r="D56" s="1249" t="s">
        <v>60</v>
      </c>
      <c r="E56" s="1250"/>
      <c r="F56" s="1250"/>
      <c r="G56" s="1250"/>
      <c r="H56" s="1250"/>
      <c r="I56" s="1250"/>
      <c r="J56" s="1251"/>
      <c r="K56" s="251"/>
    </row>
    <row r="57" spans="1:11" ht="24" customHeight="1">
      <c r="A57" s="248"/>
      <c r="B57" s="1262"/>
      <c r="C57" s="279"/>
      <c r="D57" s="1243" t="s">
        <v>133</v>
      </c>
      <c r="E57" s="1286"/>
      <c r="F57" s="1286"/>
      <c r="G57" s="1286"/>
      <c r="H57" s="1286"/>
      <c r="I57" s="1286"/>
      <c r="J57" s="1245"/>
      <c r="K57" s="251"/>
    </row>
    <row r="58" spans="1:11">
      <c r="A58" s="248"/>
      <c r="B58" s="1262"/>
      <c r="C58" s="279"/>
      <c r="D58" s="1255" t="s">
        <v>134</v>
      </c>
      <c r="E58" s="1290"/>
      <c r="F58" s="1290"/>
      <c r="G58" s="1290"/>
      <c r="H58" s="1290"/>
      <c r="I58" s="1290"/>
      <c r="J58" s="1257"/>
      <c r="K58" s="251"/>
    </row>
    <row r="59" spans="1:11">
      <c r="A59" s="248"/>
      <c r="B59" s="1262"/>
      <c r="C59" s="279"/>
      <c r="D59" s="1243" t="s">
        <v>135</v>
      </c>
      <c r="E59" s="1286"/>
      <c r="F59" s="1286"/>
      <c r="G59" s="1286"/>
      <c r="H59" s="1286"/>
      <c r="I59" s="1286"/>
      <c r="J59" s="1245"/>
      <c r="K59" s="251"/>
    </row>
    <row r="60" spans="1:11">
      <c r="A60" s="248"/>
      <c r="B60" s="1262"/>
      <c r="C60" s="279"/>
      <c r="D60" s="1243" t="s">
        <v>136</v>
      </c>
      <c r="E60" s="1286"/>
      <c r="F60" s="1286"/>
      <c r="G60" s="1286"/>
      <c r="H60" s="1286"/>
      <c r="I60" s="1286"/>
      <c r="J60" s="1245"/>
      <c r="K60" s="251"/>
    </row>
    <row r="61" spans="1:11">
      <c r="A61" s="248"/>
      <c r="B61" s="1262"/>
      <c r="C61" s="279"/>
      <c r="D61" s="1243" t="s">
        <v>137</v>
      </c>
      <c r="E61" s="1286"/>
      <c r="F61" s="1286"/>
      <c r="G61" s="1286"/>
      <c r="H61" s="1286"/>
      <c r="I61" s="1286"/>
      <c r="J61" s="1245"/>
      <c r="K61" s="251"/>
    </row>
    <row r="62" spans="1:11" ht="24" customHeight="1">
      <c r="A62" s="248"/>
      <c r="B62" s="1262"/>
      <c r="C62" s="279"/>
      <c r="D62" s="1243" t="s">
        <v>138</v>
      </c>
      <c r="E62" s="1286"/>
      <c r="F62" s="1286"/>
      <c r="G62" s="1286"/>
      <c r="H62" s="1286"/>
      <c r="I62" s="1286"/>
      <c r="J62" s="1245"/>
      <c r="K62" s="251"/>
    </row>
    <row r="63" spans="1:11" ht="24" customHeight="1">
      <c r="A63" s="248"/>
      <c r="B63" s="1262"/>
      <c r="C63" s="279"/>
      <c r="D63" s="1243" t="s">
        <v>139</v>
      </c>
      <c r="E63" s="1286"/>
      <c r="F63" s="1286"/>
      <c r="G63" s="1286"/>
      <c r="H63" s="1286"/>
      <c r="I63" s="1286"/>
      <c r="J63" s="1245"/>
      <c r="K63" s="251"/>
    </row>
    <row r="64" spans="1:11">
      <c r="A64" s="248"/>
      <c r="B64" s="1262"/>
      <c r="C64" s="279"/>
      <c r="D64" s="1243" t="s">
        <v>140</v>
      </c>
      <c r="E64" s="1286"/>
      <c r="F64" s="1286"/>
      <c r="G64" s="1286"/>
      <c r="H64" s="1286"/>
      <c r="I64" s="1286"/>
      <c r="J64" s="1245"/>
      <c r="K64" s="251"/>
    </row>
    <row r="65" spans="1:11">
      <c r="A65" s="248"/>
      <c r="B65" s="1262"/>
      <c r="C65" s="279"/>
      <c r="D65" s="1255" t="s">
        <v>141</v>
      </c>
      <c r="E65" s="1290"/>
      <c r="F65" s="1290"/>
      <c r="G65" s="1290"/>
      <c r="H65" s="1290"/>
      <c r="I65" s="1290"/>
      <c r="J65" s="1257"/>
      <c r="K65" s="251"/>
    </row>
    <row r="66" spans="1:11" ht="15.75" thickBot="1">
      <c r="A66" s="248"/>
      <c r="B66" s="1263"/>
      <c r="C66" s="289"/>
      <c r="D66" s="1267" t="s">
        <v>142</v>
      </c>
      <c r="E66" s="1268"/>
      <c r="F66" s="1268"/>
      <c r="G66" s="1268"/>
      <c r="H66" s="1268"/>
      <c r="I66" s="1268"/>
      <c r="J66" s="1269"/>
      <c r="K66" s="251"/>
    </row>
    <row r="67" spans="1:11" ht="24.75" thickBot="1">
      <c r="A67" s="248"/>
      <c r="B67" s="288" t="s">
        <v>72</v>
      </c>
      <c r="C67" s="289"/>
      <c r="D67" s="1264"/>
      <c r="E67" s="1265"/>
      <c r="F67" s="1265"/>
      <c r="G67" s="1265"/>
      <c r="H67" s="1265"/>
      <c r="I67" s="1265"/>
      <c r="J67" s="1266"/>
      <c r="K67" s="251"/>
    </row>
    <row r="68" spans="1:11" ht="24.75" thickBot="1">
      <c r="A68" s="248"/>
      <c r="B68" s="288" t="s">
        <v>73</v>
      </c>
      <c r="C68" s="289"/>
      <c r="D68" s="1264" t="s">
        <v>143</v>
      </c>
      <c r="E68" s="1265"/>
      <c r="F68" s="1265"/>
      <c r="G68" s="1265"/>
      <c r="H68" s="1265"/>
      <c r="I68" s="1265"/>
      <c r="J68" s="1266"/>
      <c r="K68" s="251"/>
    </row>
    <row r="69" spans="1:11">
      <c r="A69" s="248"/>
      <c r="B69" s="1261" t="s">
        <v>90</v>
      </c>
      <c r="C69" s="271"/>
      <c r="D69" s="1252"/>
      <c r="E69" s="1253"/>
      <c r="F69" s="1253"/>
      <c r="G69" s="1253"/>
      <c r="H69" s="1253"/>
      <c r="I69" s="1253"/>
      <c r="J69" s="1254"/>
      <c r="K69" s="251"/>
    </row>
    <row r="70" spans="1:11">
      <c r="A70" s="248"/>
      <c r="B70" s="1262"/>
      <c r="C70" s="279"/>
      <c r="D70" s="1240"/>
      <c r="E70" s="1285"/>
      <c r="F70" s="1285"/>
      <c r="G70" s="1285"/>
      <c r="H70" s="1285"/>
      <c r="I70" s="1285"/>
      <c r="J70" s="1242"/>
      <c r="K70" s="251"/>
    </row>
    <row r="71" spans="1:11">
      <c r="A71" s="248"/>
      <c r="B71" s="1262"/>
      <c r="C71" s="279"/>
      <c r="D71" s="1243" t="s">
        <v>91</v>
      </c>
      <c r="E71" s="1286"/>
      <c r="F71" s="1286"/>
      <c r="G71" s="1286"/>
      <c r="H71" s="1286"/>
      <c r="I71" s="1286"/>
      <c r="J71" s="1245"/>
      <c r="K71" s="251"/>
    </row>
    <row r="72" spans="1:11" ht="26.45" customHeight="1">
      <c r="A72" s="248"/>
      <c r="B72" s="1262"/>
      <c r="C72" s="279"/>
      <c r="D72" s="1243" t="s">
        <v>144</v>
      </c>
      <c r="E72" s="1286"/>
      <c r="F72" s="1286"/>
      <c r="G72" s="1286"/>
      <c r="H72" s="1286"/>
      <c r="I72" s="1286"/>
      <c r="J72" s="1245"/>
      <c r="K72" s="251"/>
    </row>
    <row r="73" spans="1:11" ht="14.45" customHeight="1">
      <c r="A73" s="248"/>
      <c r="B73" s="1262"/>
      <c r="C73" s="279"/>
      <c r="D73" s="1243" t="s">
        <v>145</v>
      </c>
      <c r="E73" s="1286"/>
      <c r="F73" s="1286"/>
      <c r="G73" s="1286"/>
      <c r="H73" s="1286"/>
      <c r="I73" s="1286"/>
      <c r="J73" s="1245"/>
      <c r="K73" s="251"/>
    </row>
    <row r="74" spans="1:11" ht="14.45" customHeight="1">
      <c r="A74" s="248"/>
      <c r="B74" s="1262"/>
      <c r="C74" s="279"/>
      <c r="D74" s="1243" t="s">
        <v>146</v>
      </c>
      <c r="E74" s="1286"/>
      <c r="F74" s="1286"/>
      <c r="G74" s="1286"/>
      <c r="H74" s="1286"/>
      <c r="I74" s="1286"/>
      <c r="J74" s="1245"/>
      <c r="K74" s="251"/>
    </row>
    <row r="75" spans="1:11" ht="24" customHeight="1" thickBot="1">
      <c r="A75" s="248"/>
      <c r="B75" s="1263"/>
      <c r="C75" s="289"/>
      <c r="D75" s="1267" t="s">
        <v>147</v>
      </c>
      <c r="E75" s="1268"/>
      <c r="F75" s="1268"/>
      <c r="G75" s="1268"/>
      <c r="H75" s="1268"/>
      <c r="I75" s="1268"/>
      <c r="J75" s="1269"/>
      <c r="K75" s="251"/>
    </row>
    <row r="76" spans="1:11">
      <c r="A76" s="248"/>
      <c r="B76" s="251"/>
      <c r="C76" s="268"/>
      <c r="D76" s="251"/>
      <c r="E76" s="251"/>
      <c r="F76" s="251"/>
      <c r="G76" s="251"/>
      <c r="H76" s="251"/>
      <c r="I76" s="251"/>
      <c r="J76" s="251"/>
      <c r="K76" s="251"/>
    </row>
  </sheetData>
  <mergeCells count="44">
    <mergeCell ref="B10:D10"/>
    <mergeCell ref="F10:S10"/>
    <mergeCell ref="F11:S11"/>
    <mergeCell ref="E12:R12"/>
    <mergeCell ref="E13:R13"/>
    <mergeCell ref="B50:J50"/>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D67:J67"/>
    <mergeCell ref="B69:B75"/>
    <mergeCell ref="D69:J69"/>
    <mergeCell ref="D70:J70"/>
    <mergeCell ref="D71:J71"/>
    <mergeCell ref="D72:J72"/>
    <mergeCell ref="D73:J73"/>
    <mergeCell ref="D74:J74"/>
    <mergeCell ref="D75:J75"/>
    <mergeCell ref="B28:B34"/>
    <mergeCell ref="B36:E36"/>
    <mergeCell ref="B37:B43"/>
    <mergeCell ref="B15:B23"/>
    <mergeCell ref="D15:J15"/>
    <mergeCell ref="D19:J19"/>
    <mergeCell ref="D24:J24"/>
    <mergeCell ref="D25:J25"/>
    <mergeCell ref="B27:E27"/>
    <mergeCell ref="A1:P1"/>
    <mergeCell ref="A2:P2"/>
    <mergeCell ref="A3:P3"/>
    <mergeCell ref="A4:D4"/>
    <mergeCell ref="A5:P5"/>
  </mergeCells>
  <conditionalFormatting sqref="F10">
    <cfRule type="notContainsBlanks" dxfId="124" priority="4">
      <formula>LEN(TRIM(F10))&gt;0</formula>
    </cfRule>
  </conditionalFormatting>
  <conditionalFormatting sqref="F11:S11">
    <cfRule type="expression" dxfId="123" priority="2">
      <formula>E11="NO SE REPORTA"</formula>
    </cfRule>
    <cfRule type="expression" dxfId="122" priority="3">
      <formula>E10="NO APLICA"</formula>
    </cfRule>
  </conditionalFormatting>
  <conditionalFormatting sqref="E12:R12">
    <cfRule type="expression" dxfId="1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75"/>
  <sheetViews>
    <sheetView showGridLines="0" zoomScale="98" zoomScaleNormal="98" workbookViewId="0">
      <selection activeCell="G9" sqref="G9"/>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162</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2020</v>
      </c>
      <c r="D8" s="260" t="str">
        <f>IF(E10="NO APLICA","NO APLICA",IF(E11="NO SE REPORTA","SIN INFORMACION",+E22))</f>
        <v>N.A.</v>
      </c>
      <c r="E8" s="267"/>
      <c r="F8" s="251" t="s">
        <v>130</v>
      </c>
      <c r="G8" s="251"/>
      <c r="H8" s="251"/>
      <c r="I8" s="251"/>
      <c r="J8" s="251"/>
      <c r="K8" s="251"/>
    </row>
    <row r="9" spans="1:21">
      <c r="A9" s="248"/>
      <c r="B9" s="513" t="s">
        <v>1203</v>
      </c>
      <c r="C9" s="307"/>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307"/>
      <c r="D14" s="251"/>
      <c r="E14" s="251"/>
      <c r="F14" s="251"/>
      <c r="G14" s="251"/>
      <c r="H14" s="251"/>
      <c r="I14" s="251"/>
      <c r="J14" s="251"/>
      <c r="K14" s="251"/>
    </row>
    <row r="15" spans="1:21" ht="15.75" thickBot="1">
      <c r="A15" s="248"/>
      <c r="B15" s="1261" t="s">
        <v>2</v>
      </c>
      <c r="C15" s="271"/>
      <c r="D15" s="1252" t="s">
        <v>3</v>
      </c>
      <c r="E15" s="1253"/>
      <c r="F15" s="1253"/>
      <c r="G15" s="1253"/>
      <c r="H15" s="1253"/>
      <c r="I15" s="1253"/>
      <c r="J15" s="1254"/>
      <c r="K15" s="251"/>
    </row>
    <row r="16" spans="1:21" ht="36.75" thickBot="1">
      <c r="A16" s="248"/>
      <c r="B16" s="1262"/>
      <c r="C16" s="275"/>
      <c r="D16" s="276" t="s">
        <v>176</v>
      </c>
      <c r="E16" s="219"/>
      <c r="F16" s="251"/>
      <c r="G16" s="251"/>
      <c r="H16" s="251"/>
      <c r="I16" s="251"/>
      <c r="J16" s="277"/>
      <c r="K16" s="251"/>
    </row>
    <row r="17" spans="1:11" ht="48.75" thickBot="1">
      <c r="A17" s="248"/>
      <c r="B17" s="1262"/>
      <c r="C17" s="275"/>
      <c r="D17" s="278" t="s">
        <v>177</v>
      </c>
      <c r="E17" s="219"/>
      <c r="F17" s="251"/>
      <c r="G17" s="251"/>
      <c r="H17" s="251"/>
      <c r="I17" s="251"/>
      <c r="J17" s="277"/>
      <c r="K17" s="251"/>
    </row>
    <row r="18" spans="1:11" ht="15.75" thickBot="1">
      <c r="A18" s="248"/>
      <c r="B18" s="1262"/>
      <c r="C18" s="279"/>
      <c r="D18" s="1267"/>
      <c r="E18" s="1268"/>
      <c r="F18" s="1268"/>
      <c r="G18" s="1268"/>
      <c r="H18" s="1268"/>
      <c r="I18" s="1268"/>
      <c r="J18" s="1269"/>
      <c r="K18" s="251"/>
    </row>
    <row r="19" spans="1:11" ht="15.75" thickBot="1">
      <c r="A19" s="248"/>
      <c r="B19" s="1262"/>
      <c r="C19" s="282" t="s">
        <v>19</v>
      </c>
      <c r="D19" s="276" t="s">
        <v>150</v>
      </c>
      <c r="E19" s="283" t="s">
        <v>20</v>
      </c>
      <c r="F19" s="283" t="s">
        <v>21</v>
      </c>
      <c r="G19" s="283" t="s">
        <v>22</v>
      </c>
      <c r="H19" s="283" t="s">
        <v>23</v>
      </c>
      <c r="I19" s="237" t="s">
        <v>55</v>
      </c>
      <c r="J19" s="114"/>
      <c r="K19" s="251"/>
    </row>
    <row r="20" spans="1:11" ht="36.75" thickBot="1">
      <c r="A20" s="248"/>
      <c r="B20" s="1262"/>
      <c r="C20" s="285" t="s">
        <v>152</v>
      </c>
      <c r="D20" s="278" t="s">
        <v>178</v>
      </c>
      <c r="E20" s="219"/>
      <c r="F20" s="219"/>
      <c r="G20" s="219"/>
      <c r="H20" s="219"/>
      <c r="I20" s="31"/>
      <c r="J20" s="115"/>
      <c r="K20" s="251"/>
    </row>
    <row r="21" spans="1:11" ht="36.75" thickBot="1">
      <c r="A21" s="248"/>
      <c r="B21" s="1262"/>
      <c r="C21" s="285" t="s">
        <v>154</v>
      </c>
      <c r="D21" s="278" t="s">
        <v>179</v>
      </c>
      <c r="E21" s="219"/>
      <c r="F21" s="219"/>
      <c r="G21" s="219"/>
      <c r="H21" s="219"/>
      <c r="I21" s="31"/>
      <c r="J21" s="115"/>
      <c r="K21" s="251"/>
    </row>
    <row r="22" spans="1:11" ht="36.75" thickBot="1">
      <c r="A22" s="248"/>
      <c r="B22" s="1263"/>
      <c r="C22" s="285" t="s">
        <v>156</v>
      </c>
      <c r="D22" s="278" t="s">
        <v>180</v>
      </c>
      <c r="E22" s="198" t="str">
        <f>IFERROR(E21/E20,"N.A.")</f>
        <v>N.A.</v>
      </c>
      <c r="F22" s="198" t="str">
        <f>IFERROR(F21/F20,"N.A.")</f>
        <v>N.A.</v>
      </c>
      <c r="G22" s="198" t="str">
        <f>IFERROR(G21/G20,"N.A.")</f>
        <v>N.A.</v>
      </c>
      <c r="H22" s="198" t="str">
        <f>IFERROR(H21/H20,"N.A.")</f>
        <v>N.A.</v>
      </c>
      <c r="I22" s="511"/>
      <c r="J22" s="116"/>
      <c r="K22" s="251"/>
    </row>
    <row r="23" spans="1:11" ht="24" customHeight="1" thickBot="1">
      <c r="A23" s="248"/>
      <c r="B23" s="288" t="s">
        <v>34</v>
      </c>
      <c r="C23" s="289"/>
      <c r="D23" s="1264" t="s">
        <v>181</v>
      </c>
      <c r="E23" s="1265"/>
      <c r="F23" s="1265"/>
      <c r="G23" s="1265"/>
      <c r="H23" s="1265"/>
      <c r="I23" s="1265"/>
      <c r="J23" s="1266"/>
      <c r="K23" s="251"/>
    </row>
    <row r="24" spans="1:11" ht="24.75" thickBot="1">
      <c r="A24" s="248"/>
      <c r="B24" s="288" t="s">
        <v>36</v>
      </c>
      <c r="C24" s="289"/>
      <c r="D24" s="1264" t="s">
        <v>159</v>
      </c>
      <c r="E24" s="1265"/>
      <c r="F24" s="1265"/>
      <c r="G24" s="1265"/>
      <c r="H24" s="1265"/>
      <c r="I24" s="1265"/>
      <c r="J24" s="1266"/>
      <c r="K24" s="251"/>
    </row>
    <row r="25" spans="1:11" ht="15.75" thickBot="1">
      <c r="A25" s="248"/>
      <c r="B25" s="252"/>
      <c r="C25" s="253"/>
      <c r="D25" s="251"/>
      <c r="E25" s="251"/>
      <c r="F25" s="251"/>
      <c r="G25" s="251"/>
      <c r="H25" s="251"/>
      <c r="I25" s="251"/>
      <c r="J25" s="251"/>
      <c r="K25" s="251"/>
    </row>
    <row r="26" spans="1:11" ht="24" customHeight="1" thickBot="1">
      <c r="A26" s="248"/>
      <c r="B26" s="1270" t="s">
        <v>38</v>
      </c>
      <c r="C26" s="1271"/>
      <c r="D26" s="1271"/>
      <c r="E26" s="1272"/>
      <c r="F26" s="251"/>
      <c r="G26" s="251"/>
      <c r="H26" s="251"/>
      <c r="I26" s="251"/>
      <c r="J26" s="251"/>
      <c r="K26" s="251"/>
    </row>
    <row r="27" spans="1:11" ht="15.75" thickBot="1">
      <c r="A27" s="248"/>
      <c r="B27" s="1261">
        <v>1</v>
      </c>
      <c r="C27" s="275"/>
      <c r="D27" s="292" t="s">
        <v>39</v>
      </c>
      <c r="E27" s="31"/>
      <c r="F27" s="251"/>
      <c r="G27" s="251"/>
      <c r="H27" s="251"/>
      <c r="I27" s="251"/>
      <c r="J27" s="251"/>
      <c r="K27" s="251"/>
    </row>
    <row r="28" spans="1:11" ht="15.75" thickBot="1">
      <c r="A28" s="248"/>
      <c r="B28" s="1262"/>
      <c r="C28" s="275"/>
      <c r="D28" s="278" t="s">
        <v>40</v>
      </c>
      <c r="E28" s="31"/>
      <c r="F28" s="251"/>
      <c r="G28" s="251"/>
      <c r="H28" s="251"/>
      <c r="I28" s="251"/>
      <c r="J28" s="251"/>
      <c r="K28" s="251"/>
    </row>
    <row r="29" spans="1:11" ht="15.75" thickBot="1">
      <c r="A29" s="248"/>
      <c r="B29" s="1262"/>
      <c r="C29" s="275"/>
      <c r="D29" s="278" t="s">
        <v>41</v>
      </c>
      <c r="E29" s="31"/>
      <c r="F29" s="251"/>
      <c r="G29" s="251"/>
      <c r="H29" s="251"/>
      <c r="I29" s="251"/>
      <c r="J29" s="251"/>
      <c r="K29" s="251"/>
    </row>
    <row r="30" spans="1:11" ht="15.75" thickBot="1">
      <c r="A30" s="248"/>
      <c r="B30" s="1262"/>
      <c r="C30" s="275"/>
      <c r="D30" s="278" t="s">
        <v>42</v>
      </c>
      <c r="E30" s="31"/>
      <c r="F30" s="251"/>
      <c r="G30" s="251"/>
      <c r="H30" s="251"/>
      <c r="I30" s="251"/>
      <c r="J30" s="251"/>
      <c r="K30" s="251"/>
    </row>
    <row r="31" spans="1:11" ht="15.75" thickBot="1">
      <c r="A31" s="248"/>
      <c r="B31" s="1262"/>
      <c r="C31" s="275"/>
      <c r="D31" s="278" t="s">
        <v>43</v>
      </c>
      <c r="E31" s="31"/>
      <c r="F31" s="251"/>
      <c r="G31" s="251"/>
      <c r="H31" s="251"/>
      <c r="I31" s="251"/>
      <c r="J31" s="251"/>
      <c r="K31" s="251"/>
    </row>
    <row r="32" spans="1:11" ht="15.75" thickBot="1">
      <c r="A32" s="248"/>
      <c r="B32" s="1262"/>
      <c r="C32" s="275"/>
      <c r="D32" s="278" t="s">
        <v>44</v>
      </c>
      <c r="E32" s="31"/>
      <c r="F32" s="251"/>
      <c r="G32" s="251"/>
      <c r="H32" s="251"/>
      <c r="I32" s="251"/>
      <c r="J32" s="251"/>
      <c r="K32" s="251"/>
    </row>
    <row r="33" spans="1:11" ht="15.75" thickBot="1">
      <c r="A33" s="248"/>
      <c r="B33" s="1263"/>
      <c r="C33" s="285"/>
      <c r="D33" s="278" t="s">
        <v>45</v>
      </c>
      <c r="E33" s="31"/>
      <c r="F33" s="251"/>
      <c r="G33" s="251"/>
      <c r="H33" s="251"/>
      <c r="I33" s="251"/>
      <c r="J33" s="251"/>
      <c r="K33" s="251"/>
    </row>
    <row r="34" spans="1:11" ht="15.75" thickBot="1">
      <c r="A34" s="248"/>
      <c r="B34" s="252"/>
      <c r="C34" s="253"/>
      <c r="D34" s="251"/>
      <c r="E34" s="251"/>
      <c r="F34" s="251"/>
      <c r="G34" s="251"/>
      <c r="H34" s="251"/>
      <c r="I34" s="251"/>
      <c r="J34" s="251"/>
      <c r="K34" s="251"/>
    </row>
    <row r="35" spans="1:11" ht="15.75" thickBot="1">
      <c r="A35" s="248"/>
      <c r="B35" s="1270" t="s">
        <v>46</v>
      </c>
      <c r="C35" s="1271"/>
      <c r="D35" s="1271"/>
      <c r="E35" s="1272"/>
      <c r="F35" s="251"/>
      <c r="G35" s="251"/>
      <c r="H35" s="251"/>
      <c r="I35" s="251"/>
      <c r="J35" s="251"/>
      <c r="K35" s="251"/>
    </row>
    <row r="36" spans="1:11" ht="15.75" thickBot="1">
      <c r="A36" s="248"/>
      <c r="B36" s="1261">
        <v>1</v>
      </c>
      <c r="C36" s="275"/>
      <c r="D36" s="292" t="s">
        <v>39</v>
      </c>
      <c r="E36" s="305" t="s">
        <v>47</v>
      </c>
      <c r="F36" s="251"/>
      <c r="G36" s="251"/>
      <c r="H36" s="251"/>
      <c r="I36" s="251"/>
      <c r="J36" s="251"/>
      <c r="K36" s="251"/>
    </row>
    <row r="37" spans="1:11" ht="15.75" thickBot="1">
      <c r="A37" s="248"/>
      <c r="B37" s="1262"/>
      <c r="C37" s="275"/>
      <c r="D37" s="278" t="s">
        <v>40</v>
      </c>
      <c r="E37" s="305" t="s">
        <v>160</v>
      </c>
      <c r="F37" s="251"/>
      <c r="G37" s="251"/>
      <c r="H37" s="251"/>
      <c r="I37" s="251"/>
      <c r="J37" s="251"/>
      <c r="K37" s="251"/>
    </row>
    <row r="38" spans="1:11" ht="15.75" thickBot="1">
      <c r="A38" s="248"/>
      <c r="B38" s="1262"/>
      <c r="C38" s="275"/>
      <c r="D38" s="278" t="s">
        <v>41</v>
      </c>
      <c r="E38" s="318"/>
      <c r="F38" s="251"/>
      <c r="G38" s="251"/>
      <c r="H38" s="251"/>
      <c r="I38" s="251"/>
      <c r="J38" s="251"/>
      <c r="K38" s="251"/>
    </row>
    <row r="39" spans="1:11" ht="15.75" thickBot="1">
      <c r="A39" s="248"/>
      <c r="B39" s="1262"/>
      <c r="C39" s="275"/>
      <c r="D39" s="278" t="s">
        <v>42</v>
      </c>
      <c r="E39" s="318"/>
      <c r="F39" s="251"/>
      <c r="G39" s="251"/>
      <c r="H39" s="251"/>
      <c r="I39" s="251"/>
      <c r="J39" s="251"/>
      <c r="K39" s="251"/>
    </row>
    <row r="40" spans="1:11" ht="15.75" thickBot="1">
      <c r="A40" s="248"/>
      <c r="B40" s="1262"/>
      <c r="C40" s="275"/>
      <c r="D40" s="278" t="s">
        <v>43</v>
      </c>
      <c r="E40" s="318"/>
      <c r="F40" s="251"/>
      <c r="G40" s="251"/>
      <c r="H40" s="251"/>
      <c r="I40" s="251"/>
      <c r="J40" s="251"/>
      <c r="K40" s="251"/>
    </row>
    <row r="41" spans="1:11" ht="15.75" thickBot="1">
      <c r="A41" s="248"/>
      <c r="B41" s="1262"/>
      <c r="C41" s="275"/>
      <c r="D41" s="278" t="s">
        <v>44</v>
      </c>
      <c r="E41" s="318"/>
      <c r="F41" s="251"/>
      <c r="G41" s="251"/>
      <c r="H41" s="251"/>
      <c r="I41" s="251"/>
      <c r="J41" s="251"/>
      <c r="K41" s="251"/>
    </row>
    <row r="42" spans="1:11" ht="15.75" thickBot="1">
      <c r="A42" s="248"/>
      <c r="B42" s="1263"/>
      <c r="C42" s="285"/>
      <c r="D42" s="278" t="s">
        <v>45</v>
      </c>
      <c r="E42" s="318"/>
      <c r="F42" s="251"/>
      <c r="G42" s="251"/>
      <c r="H42" s="251"/>
      <c r="I42" s="251"/>
      <c r="J42" s="251"/>
      <c r="K42" s="251"/>
    </row>
    <row r="43" spans="1:11" ht="15.75" thickBot="1">
      <c r="A43" s="248"/>
      <c r="B43" s="252"/>
      <c r="C43" s="253"/>
      <c r="D43" s="251"/>
      <c r="E43" s="251"/>
      <c r="F43" s="251"/>
      <c r="G43" s="251"/>
      <c r="H43" s="251"/>
      <c r="I43" s="251"/>
      <c r="J43" s="251"/>
      <c r="K43" s="251"/>
    </row>
    <row r="44" spans="1:11" ht="15" customHeight="1" thickBot="1">
      <c r="A44" s="248"/>
      <c r="B44" s="309" t="s">
        <v>49</v>
      </c>
      <c r="C44" s="295"/>
      <c r="D44" s="295"/>
      <c r="E44" s="296"/>
      <c r="F44" s="248"/>
      <c r="G44" s="251"/>
      <c r="H44" s="251"/>
      <c r="I44" s="251"/>
      <c r="J44" s="251"/>
      <c r="K44" s="251"/>
    </row>
    <row r="45" spans="1:11" ht="24.75" thickBot="1">
      <c r="A45" s="248"/>
      <c r="B45" s="288" t="s">
        <v>50</v>
      </c>
      <c r="C45" s="278" t="s">
        <v>51</v>
      </c>
      <c r="D45" s="278" t="s">
        <v>52</v>
      </c>
      <c r="E45" s="278" t="s">
        <v>53</v>
      </c>
      <c r="F45" s="251"/>
      <c r="G45" s="251"/>
      <c r="H45" s="251"/>
      <c r="I45" s="251"/>
      <c r="J45" s="251"/>
      <c r="K45" s="248"/>
    </row>
    <row r="46" spans="1:11" ht="72.75" thickBot="1">
      <c r="A46" s="248"/>
      <c r="B46" s="298">
        <v>42401</v>
      </c>
      <c r="C46" s="278">
        <v>0.01</v>
      </c>
      <c r="D46" s="310" t="s">
        <v>182</v>
      </c>
      <c r="E46" s="278"/>
      <c r="F46" s="251"/>
      <c r="G46" s="251"/>
      <c r="H46" s="251"/>
      <c r="I46" s="251"/>
      <c r="J46" s="251"/>
      <c r="K46" s="248"/>
    </row>
    <row r="47" spans="1:11" ht="15.75" thickBot="1">
      <c r="A47" s="248"/>
      <c r="B47" s="311"/>
      <c r="C47" s="312"/>
      <c r="D47" s="251"/>
      <c r="E47" s="251"/>
      <c r="F47" s="251"/>
      <c r="G47" s="251"/>
      <c r="H47" s="251"/>
      <c r="I47" s="251"/>
      <c r="J47" s="251"/>
      <c r="K47" s="251"/>
    </row>
    <row r="48" spans="1:11">
      <c r="A48" s="248"/>
      <c r="B48" s="300" t="s">
        <v>55</v>
      </c>
      <c r="C48" s="301"/>
      <c r="D48" s="251"/>
      <c r="E48" s="251"/>
      <c r="F48" s="251"/>
      <c r="G48" s="251"/>
      <c r="H48" s="251"/>
      <c r="I48" s="251"/>
      <c r="J48" s="251"/>
      <c r="K48" s="251"/>
    </row>
    <row r="49" spans="1:11">
      <c r="A49" s="248"/>
      <c r="B49" s="1291"/>
      <c r="C49" s="1292"/>
      <c r="D49" s="1292"/>
      <c r="E49" s="1293"/>
      <c r="F49" s="251"/>
      <c r="G49" s="251"/>
      <c r="H49" s="251"/>
      <c r="I49" s="251"/>
      <c r="J49" s="251"/>
      <c r="K49" s="251"/>
    </row>
    <row r="50" spans="1:11" ht="15.75" thickBot="1">
      <c r="A50" s="248"/>
      <c r="B50" s="251"/>
      <c r="C50" s="268"/>
      <c r="D50" s="251"/>
      <c r="E50" s="251"/>
      <c r="F50" s="251"/>
      <c r="G50" s="251"/>
      <c r="H50" s="251"/>
      <c r="I50" s="251"/>
      <c r="J50" s="251"/>
      <c r="K50" s="251"/>
    </row>
    <row r="51" spans="1:11" ht="24.75" thickBot="1">
      <c r="A51" s="248"/>
      <c r="B51" s="313" t="s">
        <v>56</v>
      </c>
      <c r="C51" s="314"/>
      <c r="D51" s="251"/>
      <c r="E51" s="251"/>
      <c r="F51" s="251"/>
      <c r="G51" s="251"/>
      <c r="H51" s="251"/>
      <c r="I51" s="251"/>
      <c r="J51" s="251"/>
      <c r="K51" s="251"/>
    </row>
    <row r="52" spans="1:11" ht="15.75" thickBot="1">
      <c r="A52" s="248"/>
      <c r="B52" s="252"/>
      <c r="C52" s="253"/>
      <c r="D52" s="251"/>
      <c r="E52" s="251"/>
      <c r="F52" s="251"/>
      <c r="G52" s="251"/>
      <c r="H52" s="251"/>
      <c r="I52" s="251"/>
      <c r="J52" s="251"/>
      <c r="K52" s="251"/>
    </row>
    <row r="53" spans="1:11" ht="60.75" thickBot="1">
      <c r="A53" s="248"/>
      <c r="B53" s="302" t="s">
        <v>57</v>
      </c>
      <c r="C53" s="282"/>
      <c r="D53" s="276" t="s">
        <v>163</v>
      </c>
      <c r="E53" s="251"/>
      <c r="F53" s="251"/>
      <c r="G53" s="251"/>
      <c r="H53" s="251"/>
      <c r="I53" s="251"/>
      <c r="J53" s="251"/>
      <c r="K53" s="251"/>
    </row>
    <row r="54" spans="1:11">
      <c r="A54" s="248"/>
      <c r="B54" s="1261" t="s">
        <v>59</v>
      </c>
      <c r="C54" s="275"/>
      <c r="D54" s="315" t="s">
        <v>60</v>
      </c>
      <c r="E54" s="251"/>
      <c r="F54" s="251"/>
      <c r="G54" s="251"/>
      <c r="H54" s="251"/>
      <c r="I54" s="251"/>
      <c r="J54" s="251"/>
      <c r="K54" s="251"/>
    </row>
    <row r="55" spans="1:11" ht="60">
      <c r="A55" s="248"/>
      <c r="B55" s="1262"/>
      <c r="C55" s="275"/>
      <c r="D55" s="316" t="s">
        <v>164</v>
      </c>
      <c r="E55" s="251"/>
      <c r="F55" s="251"/>
      <c r="G55" s="251"/>
      <c r="H55" s="251"/>
      <c r="I55" s="251"/>
      <c r="J55" s="251"/>
      <c r="K55" s="251"/>
    </row>
    <row r="56" spans="1:11">
      <c r="A56" s="248"/>
      <c r="B56" s="1262"/>
      <c r="C56" s="275"/>
      <c r="D56" s="315" t="s">
        <v>134</v>
      </c>
      <c r="E56" s="251"/>
      <c r="F56" s="251"/>
      <c r="G56" s="251"/>
      <c r="H56" s="251"/>
      <c r="I56" s="251"/>
      <c r="J56" s="251"/>
      <c r="K56" s="251"/>
    </row>
    <row r="57" spans="1:11">
      <c r="A57" s="248"/>
      <c r="B57" s="1262"/>
      <c r="C57" s="275"/>
      <c r="D57" s="316" t="s">
        <v>64</v>
      </c>
      <c r="E57" s="251"/>
      <c r="F57" s="251"/>
      <c r="G57" s="251"/>
      <c r="H57" s="251"/>
      <c r="I57" s="251"/>
      <c r="J57" s="251"/>
      <c r="K57" s="251"/>
    </row>
    <row r="58" spans="1:11">
      <c r="A58" s="248"/>
      <c r="B58" s="1262"/>
      <c r="C58" s="275"/>
      <c r="D58" s="316" t="s">
        <v>165</v>
      </c>
      <c r="E58" s="251"/>
      <c r="F58" s="251"/>
      <c r="G58" s="251"/>
      <c r="H58" s="251"/>
      <c r="I58" s="251"/>
      <c r="J58" s="251"/>
      <c r="K58" s="251"/>
    </row>
    <row r="59" spans="1:11">
      <c r="A59" s="248"/>
      <c r="B59" s="1262"/>
      <c r="C59" s="275"/>
      <c r="D59" s="316" t="s">
        <v>166</v>
      </c>
      <c r="E59" s="251"/>
      <c r="F59" s="251"/>
      <c r="G59" s="251"/>
      <c r="H59" s="251"/>
      <c r="I59" s="251"/>
      <c r="J59" s="251"/>
      <c r="K59" s="251"/>
    </row>
    <row r="60" spans="1:11">
      <c r="A60" s="248"/>
      <c r="B60" s="1262"/>
      <c r="C60" s="275"/>
      <c r="D60" s="316" t="s">
        <v>167</v>
      </c>
      <c r="E60" s="251"/>
      <c r="F60" s="251"/>
      <c r="G60" s="251"/>
      <c r="H60" s="251"/>
      <c r="I60" s="251"/>
      <c r="J60" s="251"/>
      <c r="K60" s="251"/>
    </row>
    <row r="61" spans="1:11">
      <c r="A61" s="248"/>
      <c r="B61" s="1262"/>
      <c r="C61" s="275"/>
      <c r="D61" s="316" t="s">
        <v>168</v>
      </c>
      <c r="E61" s="251"/>
      <c r="F61" s="251"/>
      <c r="G61" s="251"/>
      <c r="H61" s="251"/>
      <c r="I61" s="251"/>
      <c r="J61" s="251"/>
      <c r="K61" s="251"/>
    </row>
    <row r="62" spans="1:11" ht="15.75" thickBot="1">
      <c r="A62" s="248"/>
      <c r="B62" s="1263"/>
      <c r="C62" s="285"/>
      <c r="D62" s="310"/>
      <c r="E62" s="251"/>
      <c r="F62" s="251"/>
      <c r="G62" s="251"/>
      <c r="H62" s="251"/>
      <c r="I62" s="251"/>
      <c r="J62" s="251"/>
      <c r="K62" s="251"/>
    </row>
    <row r="63" spans="1:11" ht="24.75" thickBot="1">
      <c r="A63" s="248"/>
      <c r="B63" s="288" t="s">
        <v>72</v>
      </c>
      <c r="C63" s="285"/>
      <c r="D63" s="278"/>
      <c r="E63" s="251"/>
      <c r="F63" s="251"/>
      <c r="G63" s="251"/>
      <c r="H63" s="251"/>
      <c r="I63" s="251"/>
      <c r="J63" s="251"/>
      <c r="K63" s="251"/>
    </row>
    <row r="64" spans="1:11" ht="108">
      <c r="A64" s="248"/>
      <c r="B64" s="1261" t="s">
        <v>73</v>
      </c>
      <c r="C64" s="275"/>
      <c r="D64" s="316" t="s">
        <v>169</v>
      </c>
      <c r="E64" s="251"/>
      <c r="F64" s="251"/>
      <c r="G64" s="251"/>
      <c r="H64" s="251"/>
      <c r="I64" s="251"/>
      <c r="J64" s="251"/>
      <c r="K64" s="251"/>
    </row>
    <row r="65" spans="1:11" ht="96">
      <c r="A65" s="248"/>
      <c r="B65" s="1262"/>
      <c r="C65" s="275"/>
      <c r="D65" s="316" t="s">
        <v>170</v>
      </c>
      <c r="E65" s="251"/>
      <c r="F65" s="251"/>
      <c r="G65" s="251"/>
      <c r="H65" s="251"/>
      <c r="I65" s="251"/>
      <c r="J65" s="251"/>
      <c r="K65" s="251"/>
    </row>
    <row r="66" spans="1:11" ht="120.75" thickBot="1">
      <c r="A66" s="248"/>
      <c r="B66" s="1263"/>
      <c r="C66" s="285"/>
      <c r="D66" s="278" t="s">
        <v>171</v>
      </c>
      <c r="E66" s="251"/>
      <c r="F66" s="251"/>
      <c r="G66" s="251"/>
      <c r="H66" s="251"/>
      <c r="I66" s="251"/>
      <c r="J66" s="251"/>
      <c r="K66" s="251"/>
    </row>
    <row r="67" spans="1:11">
      <c r="A67" s="248"/>
      <c r="B67" s="1261" t="s">
        <v>90</v>
      </c>
      <c r="C67" s="275"/>
      <c r="D67" s="316"/>
      <c r="E67" s="251"/>
      <c r="F67" s="251"/>
      <c r="G67" s="251"/>
      <c r="H67" s="251"/>
      <c r="I67" s="251"/>
      <c r="J67" s="251"/>
      <c r="K67" s="251"/>
    </row>
    <row r="68" spans="1:11">
      <c r="A68" s="248"/>
      <c r="B68" s="1262"/>
      <c r="C68" s="275"/>
      <c r="D68" s="317"/>
      <c r="E68" s="251"/>
      <c r="F68" s="251"/>
      <c r="G68" s="251"/>
      <c r="H68" s="251"/>
      <c r="I68" s="251"/>
      <c r="J68" s="251"/>
      <c r="K68" s="251"/>
    </row>
    <row r="69" spans="1:11">
      <c r="A69" s="248"/>
      <c r="B69" s="1262"/>
      <c r="C69" s="275"/>
      <c r="D69" s="316" t="s">
        <v>91</v>
      </c>
      <c r="E69" s="251"/>
      <c r="F69" s="251"/>
      <c r="G69" s="251"/>
      <c r="H69" s="251"/>
      <c r="I69" s="251"/>
      <c r="J69" s="251"/>
      <c r="K69" s="251"/>
    </row>
    <row r="70" spans="1:11" ht="37.5">
      <c r="A70" s="248"/>
      <c r="B70" s="1262"/>
      <c r="C70" s="275"/>
      <c r="D70" s="316" t="s">
        <v>172</v>
      </c>
      <c r="E70" s="251"/>
      <c r="F70" s="251"/>
      <c r="G70" s="251"/>
      <c r="H70" s="251"/>
      <c r="I70" s="251"/>
      <c r="J70" s="251"/>
      <c r="K70" s="251"/>
    </row>
    <row r="71" spans="1:11" ht="37.5">
      <c r="A71" s="248"/>
      <c r="B71" s="1262"/>
      <c r="C71" s="275"/>
      <c r="D71" s="316" t="s">
        <v>173</v>
      </c>
      <c r="E71" s="251"/>
      <c r="F71" s="251"/>
      <c r="G71" s="251"/>
      <c r="H71" s="251"/>
      <c r="I71" s="251"/>
      <c r="J71" s="251"/>
      <c r="K71" s="251"/>
    </row>
    <row r="72" spans="1:11" ht="37.5">
      <c r="A72" s="248"/>
      <c r="B72" s="1262"/>
      <c r="C72" s="275"/>
      <c r="D72" s="316" t="s">
        <v>174</v>
      </c>
      <c r="E72" s="251"/>
      <c r="F72" s="251"/>
      <c r="G72" s="251"/>
      <c r="H72" s="251"/>
      <c r="I72" s="251"/>
      <c r="J72" s="251"/>
      <c r="K72" s="251"/>
    </row>
    <row r="73" spans="1:11" ht="48.75" thickBot="1">
      <c r="A73" s="248"/>
      <c r="B73" s="1263"/>
      <c r="C73" s="285"/>
      <c r="D73" s="278" t="s">
        <v>175</v>
      </c>
      <c r="E73" s="251"/>
      <c r="F73" s="251"/>
      <c r="G73" s="251"/>
      <c r="H73" s="251"/>
      <c r="I73" s="251"/>
      <c r="J73" s="251"/>
      <c r="K73" s="251"/>
    </row>
    <row r="74" spans="1:11">
      <c r="A74" s="248"/>
      <c r="B74" s="251"/>
      <c r="C74" s="268"/>
      <c r="D74" s="251"/>
      <c r="E74" s="251"/>
      <c r="F74" s="251"/>
      <c r="G74" s="251"/>
      <c r="H74" s="251"/>
      <c r="I74" s="251"/>
      <c r="J74" s="251"/>
      <c r="K74" s="251"/>
    </row>
    <row r="75" spans="1:11">
      <c r="A75" s="248"/>
      <c r="B75" s="251"/>
      <c r="C75" s="268"/>
      <c r="D75" s="251"/>
      <c r="E75" s="251"/>
      <c r="F75" s="251"/>
      <c r="G75" s="251"/>
      <c r="H75" s="251"/>
      <c r="I75" s="251"/>
      <c r="J75" s="251"/>
      <c r="K75" s="251"/>
    </row>
  </sheetData>
  <mergeCells count="23">
    <mergeCell ref="B10:D10"/>
    <mergeCell ref="F10:S10"/>
    <mergeCell ref="F11:S11"/>
    <mergeCell ref="E12:R12"/>
    <mergeCell ref="E13:R13"/>
    <mergeCell ref="B67:B73"/>
    <mergeCell ref="B15:B22"/>
    <mergeCell ref="D23:J23"/>
    <mergeCell ref="D24:J24"/>
    <mergeCell ref="B26:E26"/>
    <mergeCell ref="B27:B33"/>
    <mergeCell ref="B35:E35"/>
    <mergeCell ref="D15:J15"/>
    <mergeCell ref="D18:J18"/>
    <mergeCell ref="B36:B42"/>
    <mergeCell ref="B54:B62"/>
    <mergeCell ref="B64:B66"/>
    <mergeCell ref="B49:E49"/>
    <mergeCell ref="A1:P1"/>
    <mergeCell ref="A2:P2"/>
    <mergeCell ref="A3:P3"/>
    <mergeCell ref="A4:D4"/>
    <mergeCell ref="A5:P5"/>
  </mergeCells>
  <conditionalFormatting sqref="F10">
    <cfRule type="notContainsBlanks" dxfId="120" priority="4">
      <formula>LEN(TRIM(F10))&gt;0</formula>
    </cfRule>
  </conditionalFormatting>
  <conditionalFormatting sqref="F11:S11">
    <cfRule type="expression" dxfId="119" priority="2">
      <formula>E11="NO SE REPORTA"</formula>
    </cfRule>
    <cfRule type="expression" dxfId="118" priority="3">
      <formula>E10="NO APLICA"</formula>
    </cfRule>
  </conditionalFormatting>
  <conditionalFormatting sqref="E12:R12">
    <cfRule type="expression" dxfId="117"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75"/>
  <sheetViews>
    <sheetView showGridLines="0" topLeftCell="A4" zoomScale="98" zoomScaleNormal="98" workbookViewId="0">
      <selection activeCell="E12" sqref="E12:R12"/>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183</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2020</v>
      </c>
      <c r="D8" s="260" t="str">
        <f>+E23</f>
        <v>N.A.</v>
      </c>
      <c r="E8" s="267"/>
      <c r="F8" s="251" t="s">
        <v>130</v>
      </c>
      <c r="G8" s="251"/>
      <c r="H8" s="251"/>
      <c r="I8" s="251"/>
      <c r="J8" s="251"/>
      <c r="K8" s="251"/>
    </row>
    <row r="9" spans="1:21">
      <c r="A9" s="248"/>
      <c r="B9" s="513" t="s">
        <v>1203</v>
      </c>
      <c r="C9" s="307"/>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307"/>
      <c r="D14" s="251"/>
      <c r="E14" s="251"/>
      <c r="F14" s="251"/>
      <c r="G14" s="251"/>
      <c r="H14" s="251"/>
      <c r="I14" s="251"/>
      <c r="J14" s="251"/>
      <c r="K14" s="251"/>
    </row>
    <row r="15" spans="1:21" ht="15.75" thickBot="1">
      <c r="A15" s="248"/>
      <c r="B15" s="1261" t="s">
        <v>2</v>
      </c>
      <c r="C15" s="271"/>
      <c r="D15" s="1252" t="s">
        <v>3</v>
      </c>
      <c r="E15" s="1253"/>
      <c r="F15" s="1253"/>
      <c r="G15" s="1253"/>
      <c r="H15" s="1253"/>
      <c r="I15" s="1253"/>
      <c r="J15" s="1254"/>
      <c r="K15" s="251"/>
    </row>
    <row r="16" spans="1:21" ht="24.75" thickBot="1">
      <c r="A16" s="248"/>
      <c r="B16" s="1262"/>
      <c r="C16" s="275"/>
      <c r="D16" s="276" t="s">
        <v>193</v>
      </c>
      <c r="E16" s="219"/>
      <c r="F16" s="251"/>
      <c r="G16" s="251"/>
      <c r="H16" s="251"/>
      <c r="I16" s="251"/>
      <c r="J16" s="277"/>
      <c r="K16" s="251"/>
    </row>
    <row r="17" spans="1:11" ht="40.5" customHeight="1" thickBot="1">
      <c r="A17" s="248"/>
      <c r="B17" s="1262"/>
      <c r="C17" s="275"/>
      <c r="D17" s="278" t="s">
        <v>1503</v>
      </c>
      <c r="E17" s="219"/>
      <c r="F17" s="251"/>
      <c r="G17" s="251"/>
      <c r="H17" s="251"/>
      <c r="I17" s="251"/>
      <c r="J17" s="277"/>
      <c r="K17" s="251"/>
    </row>
    <row r="18" spans="1:11" ht="36.75" thickBot="1">
      <c r="A18" s="248"/>
      <c r="B18" s="1262"/>
      <c r="C18" s="275"/>
      <c r="D18" s="278" t="s">
        <v>194</v>
      </c>
      <c r="E18" s="219"/>
      <c r="F18" s="251"/>
      <c r="G18" s="251"/>
      <c r="H18" s="251"/>
      <c r="I18" s="251"/>
      <c r="J18" s="277"/>
      <c r="K18" s="251"/>
    </row>
    <row r="19" spans="1:11" ht="15.75" thickBot="1">
      <c r="A19" s="248"/>
      <c r="B19" s="1262"/>
      <c r="C19" s="279"/>
      <c r="D19" s="1267"/>
      <c r="E19" s="1268"/>
      <c r="F19" s="1268"/>
      <c r="G19" s="1268"/>
      <c r="H19" s="1268"/>
      <c r="I19" s="1268"/>
      <c r="J19" s="1269"/>
      <c r="K19" s="251"/>
    </row>
    <row r="20" spans="1:11" ht="15.75" thickBot="1">
      <c r="A20" s="248"/>
      <c r="B20" s="1262"/>
      <c r="C20" s="282" t="s">
        <v>19</v>
      </c>
      <c r="D20" s="276" t="s">
        <v>150</v>
      </c>
      <c r="E20" s="283" t="s">
        <v>20</v>
      </c>
      <c r="F20" s="283" t="s">
        <v>21</v>
      </c>
      <c r="G20" s="283" t="s">
        <v>22</v>
      </c>
      <c r="H20" s="283" t="s">
        <v>23</v>
      </c>
      <c r="I20" s="283" t="s">
        <v>151</v>
      </c>
      <c r="J20" s="114"/>
      <c r="K20" s="251"/>
    </row>
    <row r="21" spans="1:11" ht="36.75" thickBot="1">
      <c r="A21" s="248"/>
      <c r="B21" s="1262"/>
      <c r="C21" s="285" t="s">
        <v>152</v>
      </c>
      <c r="D21" s="278" t="s">
        <v>195</v>
      </c>
      <c r="E21" s="219"/>
      <c r="F21" s="219"/>
      <c r="G21" s="219"/>
      <c r="H21" s="219"/>
      <c r="I21" s="286">
        <f>SUM(E21:H21)</f>
        <v>0</v>
      </c>
      <c r="J21" s="115"/>
      <c r="K21" s="251"/>
    </row>
    <row r="22" spans="1:11" ht="36.75" thickBot="1">
      <c r="A22" s="248"/>
      <c r="B22" s="1262"/>
      <c r="C22" s="285" t="s">
        <v>154</v>
      </c>
      <c r="D22" s="278" t="s">
        <v>196</v>
      </c>
      <c r="E22" s="219"/>
      <c r="F22" s="219"/>
      <c r="G22" s="219"/>
      <c r="H22" s="219"/>
      <c r="I22" s="286">
        <f>SUM(E22:H22)</f>
        <v>0</v>
      </c>
      <c r="J22" s="115"/>
      <c r="K22" s="251"/>
    </row>
    <row r="23" spans="1:11" ht="36.75" thickBot="1">
      <c r="A23" s="248"/>
      <c r="B23" s="1263"/>
      <c r="C23" s="285" t="s">
        <v>156</v>
      </c>
      <c r="D23" s="278" t="s">
        <v>197</v>
      </c>
      <c r="E23" s="198" t="str">
        <f>IFERROR(E22/E21,"N.A.")</f>
        <v>N.A.</v>
      </c>
      <c r="F23" s="198" t="str">
        <f>IFERROR(F22/F21,"N.A.")</f>
        <v>N.A.</v>
      </c>
      <c r="G23" s="198" t="str">
        <f>IFERROR(G22/G21,"N.A.")</f>
        <v>N.A.</v>
      </c>
      <c r="H23" s="198" t="str">
        <f>IFERROR(H22/H21,"N.A.")</f>
        <v>N.A.</v>
      </c>
      <c r="I23" s="198" t="str">
        <f>IFERROR(I22/I21,"N.A.")</f>
        <v>N.A.</v>
      </c>
      <c r="J23" s="116"/>
      <c r="K23" s="251"/>
    </row>
    <row r="24" spans="1:11" ht="24" customHeight="1" thickBot="1">
      <c r="A24" s="248"/>
      <c r="B24" s="288" t="s">
        <v>34</v>
      </c>
      <c r="C24" s="289"/>
      <c r="D24" s="1264" t="s">
        <v>198</v>
      </c>
      <c r="E24" s="1265"/>
      <c r="F24" s="1265"/>
      <c r="G24" s="1265"/>
      <c r="H24" s="1265"/>
      <c r="I24" s="1265"/>
      <c r="J24" s="1266"/>
      <c r="K24" s="251"/>
    </row>
    <row r="25" spans="1:11" ht="24.75" thickBot="1">
      <c r="A25" s="248"/>
      <c r="B25" s="288" t="s">
        <v>36</v>
      </c>
      <c r="C25" s="289"/>
      <c r="D25" s="1264" t="s">
        <v>159</v>
      </c>
      <c r="E25" s="1265"/>
      <c r="F25" s="1265"/>
      <c r="G25" s="1265"/>
      <c r="H25" s="1265"/>
      <c r="I25" s="1265"/>
      <c r="J25" s="1266"/>
      <c r="K25" s="251"/>
    </row>
    <row r="26" spans="1:11" ht="15.75" thickBot="1">
      <c r="A26" s="248"/>
      <c r="B26" s="252"/>
      <c r="C26" s="253"/>
      <c r="D26" s="251"/>
      <c r="E26" s="251"/>
      <c r="F26" s="251"/>
      <c r="G26" s="251"/>
      <c r="H26" s="251"/>
      <c r="I26" s="251"/>
      <c r="J26" s="251"/>
      <c r="K26" s="251"/>
    </row>
    <row r="27" spans="1:11" ht="15" customHeight="1" thickBot="1">
      <c r="A27" s="248"/>
      <c r="B27" s="294" t="s">
        <v>38</v>
      </c>
      <c r="C27" s="295"/>
      <c r="D27" s="295"/>
      <c r="E27" s="295"/>
      <c r="F27" s="296"/>
      <c r="G27" s="251"/>
      <c r="H27" s="251"/>
      <c r="I27" s="251"/>
      <c r="J27" s="251"/>
      <c r="K27" s="251"/>
    </row>
    <row r="28" spans="1:11" ht="15.75" thickBot="1">
      <c r="A28" s="248"/>
      <c r="B28" s="1261">
        <v>1</v>
      </c>
      <c r="C28" s="275"/>
      <c r="D28" s="292" t="s">
        <v>39</v>
      </c>
      <c r="E28" s="169"/>
      <c r="F28" s="319"/>
      <c r="G28" s="251"/>
      <c r="H28" s="251"/>
      <c r="I28" s="251"/>
      <c r="J28" s="251"/>
      <c r="K28" s="251"/>
    </row>
    <row r="29" spans="1:11" ht="15.75" thickBot="1">
      <c r="A29" s="248"/>
      <c r="B29" s="1262"/>
      <c r="C29" s="275"/>
      <c r="D29" s="278" t="s">
        <v>40</v>
      </c>
      <c r="E29" s="169"/>
      <c r="F29" s="319"/>
      <c r="G29" s="251"/>
      <c r="H29" s="251"/>
      <c r="I29" s="251"/>
      <c r="J29" s="251"/>
      <c r="K29" s="251"/>
    </row>
    <row r="30" spans="1:11" ht="15.75" thickBot="1">
      <c r="A30" s="248"/>
      <c r="B30" s="1262"/>
      <c r="C30" s="275"/>
      <c r="D30" s="278" t="s">
        <v>41</v>
      </c>
      <c r="E30" s="169"/>
      <c r="F30" s="319"/>
      <c r="G30" s="251"/>
      <c r="H30" s="251"/>
      <c r="I30" s="251"/>
      <c r="J30" s="251"/>
      <c r="K30" s="251"/>
    </row>
    <row r="31" spans="1:11" ht="15.75" thickBot="1">
      <c r="A31" s="248"/>
      <c r="B31" s="1262"/>
      <c r="C31" s="275"/>
      <c r="D31" s="278" t="s">
        <v>42</v>
      </c>
      <c r="E31" s="169"/>
      <c r="F31" s="319"/>
      <c r="G31" s="251"/>
      <c r="H31" s="251"/>
      <c r="I31" s="251"/>
      <c r="J31" s="251"/>
      <c r="K31" s="251"/>
    </row>
    <row r="32" spans="1:11" ht="15.75" thickBot="1">
      <c r="A32" s="248"/>
      <c r="B32" s="1262"/>
      <c r="C32" s="275"/>
      <c r="D32" s="278" t="s">
        <v>43</v>
      </c>
      <c r="E32" s="169"/>
      <c r="F32" s="319"/>
      <c r="G32" s="251"/>
      <c r="H32" s="251"/>
      <c r="I32" s="251"/>
      <c r="J32" s="251"/>
      <c r="K32" s="251"/>
    </row>
    <row r="33" spans="1:11" ht="15.75" thickBot="1">
      <c r="A33" s="248"/>
      <c r="B33" s="1262"/>
      <c r="C33" s="275"/>
      <c r="D33" s="278" t="s">
        <v>44</v>
      </c>
      <c r="E33" s="169"/>
      <c r="F33" s="319"/>
      <c r="G33" s="251"/>
      <c r="H33" s="251"/>
      <c r="I33" s="251"/>
      <c r="J33" s="251"/>
      <c r="K33" s="251"/>
    </row>
    <row r="34" spans="1:11" ht="15.75" thickBot="1">
      <c r="A34" s="248"/>
      <c r="B34" s="1263"/>
      <c r="C34" s="285"/>
      <c r="D34" s="278" t="s">
        <v>45</v>
      </c>
      <c r="E34" s="169"/>
      <c r="F34" s="319"/>
      <c r="G34" s="251"/>
      <c r="H34" s="251"/>
      <c r="I34" s="251"/>
      <c r="J34" s="251"/>
      <c r="K34" s="251"/>
    </row>
    <row r="35" spans="1:11" ht="15.75" thickBot="1">
      <c r="A35" s="248"/>
      <c r="B35" s="252"/>
      <c r="C35" s="253"/>
      <c r="D35" s="251"/>
      <c r="E35" s="251"/>
      <c r="F35" s="251"/>
      <c r="G35" s="251"/>
      <c r="H35" s="251"/>
      <c r="I35" s="251"/>
      <c r="J35" s="251"/>
      <c r="K35" s="251"/>
    </row>
    <row r="36" spans="1:11" ht="15" customHeight="1" thickBot="1">
      <c r="A36" s="248"/>
      <c r="B36" s="294" t="s">
        <v>46</v>
      </c>
      <c r="C36" s="295"/>
      <c r="D36" s="295"/>
      <c r="E36" s="295"/>
      <c r="F36" s="296"/>
      <c r="G36" s="251"/>
      <c r="H36" s="251"/>
      <c r="I36" s="251"/>
      <c r="J36" s="251"/>
      <c r="K36" s="251"/>
    </row>
    <row r="37" spans="1:11" ht="15.75" thickBot="1">
      <c r="A37" s="248"/>
      <c r="B37" s="1261">
        <v>1</v>
      </c>
      <c r="C37" s="275"/>
      <c r="D37" s="292" t="s">
        <v>39</v>
      </c>
      <c r="E37" s="305" t="s">
        <v>47</v>
      </c>
      <c r="F37" s="319"/>
      <c r="G37" s="251"/>
      <c r="H37" s="251"/>
      <c r="I37" s="251"/>
      <c r="J37" s="251"/>
      <c r="K37" s="251"/>
    </row>
    <row r="38" spans="1:11" ht="15.75" thickBot="1">
      <c r="A38" s="248"/>
      <c r="B38" s="1262"/>
      <c r="C38" s="275"/>
      <c r="D38" s="278" t="s">
        <v>40</v>
      </c>
      <c r="E38" s="305" t="s">
        <v>160</v>
      </c>
      <c r="F38" s="319"/>
      <c r="G38" s="251"/>
      <c r="H38" s="251"/>
      <c r="I38" s="251"/>
      <c r="J38" s="251"/>
      <c r="K38" s="251"/>
    </row>
    <row r="39" spans="1:11" ht="15.75" thickBot="1">
      <c r="A39" s="248"/>
      <c r="B39" s="1262"/>
      <c r="C39" s="275"/>
      <c r="D39" s="278" t="s">
        <v>41</v>
      </c>
      <c r="E39" s="318"/>
      <c r="F39" s="319"/>
      <c r="G39" s="251"/>
      <c r="H39" s="251"/>
      <c r="I39" s="251"/>
      <c r="J39" s="251"/>
      <c r="K39" s="251"/>
    </row>
    <row r="40" spans="1:11" ht="15.75" thickBot="1">
      <c r="A40" s="248"/>
      <c r="B40" s="1262"/>
      <c r="C40" s="275"/>
      <c r="D40" s="278" t="s">
        <v>42</v>
      </c>
      <c r="E40" s="318"/>
      <c r="F40" s="319"/>
      <c r="G40" s="251"/>
      <c r="H40" s="251"/>
      <c r="I40" s="251"/>
      <c r="J40" s="251"/>
      <c r="K40" s="251"/>
    </row>
    <row r="41" spans="1:11" ht="15.75" thickBot="1">
      <c r="A41" s="248"/>
      <c r="B41" s="1262"/>
      <c r="C41" s="275"/>
      <c r="D41" s="278" t="s">
        <v>43</v>
      </c>
      <c r="E41" s="318"/>
      <c r="F41" s="319"/>
      <c r="G41" s="251"/>
      <c r="H41" s="251"/>
      <c r="I41" s="251"/>
      <c r="J41" s="251"/>
      <c r="K41" s="251"/>
    </row>
    <row r="42" spans="1:11" ht="15.75" thickBot="1">
      <c r="A42" s="248"/>
      <c r="B42" s="1262"/>
      <c r="C42" s="275"/>
      <c r="D42" s="278" t="s">
        <v>44</v>
      </c>
      <c r="E42" s="318"/>
      <c r="F42" s="319"/>
      <c r="G42" s="251"/>
      <c r="H42" s="251"/>
      <c r="I42" s="251"/>
      <c r="J42" s="251"/>
      <c r="K42" s="251"/>
    </row>
    <row r="43" spans="1:11" ht="15.75" thickBot="1">
      <c r="A43" s="248"/>
      <c r="B43" s="1263"/>
      <c r="C43" s="285"/>
      <c r="D43" s="278" t="s">
        <v>45</v>
      </c>
      <c r="E43" s="318"/>
      <c r="F43" s="319"/>
      <c r="G43" s="251"/>
      <c r="H43" s="251"/>
      <c r="I43" s="251"/>
      <c r="J43" s="251"/>
      <c r="K43" s="251"/>
    </row>
    <row r="44" spans="1:11" ht="15.75" thickBot="1">
      <c r="A44" s="248"/>
      <c r="B44" s="252"/>
      <c r="C44" s="253"/>
      <c r="D44" s="251"/>
      <c r="E44" s="251"/>
      <c r="F44" s="251"/>
      <c r="G44" s="251"/>
      <c r="H44" s="251"/>
      <c r="I44" s="251"/>
      <c r="J44" s="251"/>
      <c r="K44" s="251"/>
    </row>
    <row r="45" spans="1:11" ht="15" customHeight="1" thickBot="1">
      <c r="A45" s="248"/>
      <c r="B45" s="294" t="s">
        <v>49</v>
      </c>
      <c r="C45" s="295"/>
      <c r="D45" s="295"/>
      <c r="E45" s="296"/>
      <c r="F45" s="248"/>
      <c r="G45" s="251"/>
      <c r="H45" s="251"/>
      <c r="I45" s="251"/>
      <c r="J45" s="251"/>
      <c r="K45" s="251"/>
    </row>
    <row r="46" spans="1:11" ht="24.75" thickBot="1">
      <c r="A46" s="248"/>
      <c r="B46" s="288" t="s">
        <v>50</v>
      </c>
      <c r="C46" s="278" t="s">
        <v>51</v>
      </c>
      <c r="D46" s="278" t="s">
        <v>52</v>
      </c>
      <c r="E46" s="278" t="s">
        <v>53</v>
      </c>
      <c r="F46" s="251"/>
      <c r="G46" s="251"/>
      <c r="H46" s="251"/>
      <c r="I46" s="251"/>
      <c r="J46" s="251"/>
      <c r="K46" s="248"/>
    </row>
    <row r="47" spans="1:11" ht="72.75" thickBot="1">
      <c r="A47" s="248"/>
      <c r="B47" s="298">
        <v>42401</v>
      </c>
      <c r="C47" s="278">
        <v>0.01</v>
      </c>
      <c r="D47" s="310" t="s">
        <v>199</v>
      </c>
      <c r="E47" s="278"/>
      <c r="F47" s="251"/>
      <c r="G47" s="251"/>
      <c r="H47" s="251"/>
      <c r="I47" s="251"/>
      <c r="J47" s="251"/>
      <c r="K47" s="248"/>
    </row>
    <row r="48" spans="1:11" ht="15.75" thickBot="1">
      <c r="A48" s="248"/>
      <c r="B48" s="311"/>
      <c r="C48" s="312"/>
      <c r="D48" s="251"/>
      <c r="E48" s="251"/>
      <c r="F48" s="251"/>
      <c r="G48" s="251"/>
      <c r="H48" s="251"/>
      <c r="I48" s="251"/>
      <c r="J48" s="251"/>
      <c r="K48" s="251"/>
    </row>
    <row r="49" spans="1:11">
      <c r="A49" s="248"/>
      <c r="B49" s="300" t="s">
        <v>55</v>
      </c>
      <c r="C49" s="301"/>
      <c r="D49" s="251"/>
      <c r="E49" s="251"/>
      <c r="F49" s="251"/>
      <c r="G49" s="251"/>
      <c r="H49" s="251"/>
      <c r="I49" s="251"/>
      <c r="J49" s="251"/>
      <c r="K49" s="251"/>
    </row>
    <row r="50" spans="1:11">
      <c r="A50" s="248"/>
      <c r="B50" s="1294"/>
      <c r="C50" s="1295"/>
      <c r="D50" s="1295"/>
      <c r="E50" s="1296"/>
      <c r="F50" s="251"/>
      <c r="G50" s="251"/>
      <c r="H50" s="251"/>
      <c r="I50" s="251"/>
      <c r="J50" s="251"/>
      <c r="K50" s="251"/>
    </row>
    <row r="51" spans="1:11">
      <c r="A51" s="248"/>
      <c r="B51" s="1297"/>
      <c r="C51" s="1298"/>
      <c r="D51" s="1298"/>
      <c r="E51" s="1299"/>
      <c r="F51" s="251"/>
      <c r="G51" s="251"/>
      <c r="H51" s="251"/>
      <c r="I51" s="251"/>
      <c r="J51" s="251"/>
      <c r="K51" s="251"/>
    </row>
    <row r="52" spans="1:11" ht="15.75" thickBot="1">
      <c r="A52" s="248"/>
      <c r="B52" s="251"/>
      <c r="C52" s="268"/>
      <c r="D52" s="251"/>
      <c r="E52" s="251"/>
      <c r="F52" s="251"/>
      <c r="G52" s="251"/>
      <c r="H52" s="251"/>
      <c r="I52" s="251"/>
      <c r="J52" s="251"/>
      <c r="K52" s="251"/>
    </row>
    <row r="53" spans="1:11" ht="24.75" thickBot="1">
      <c r="A53" s="248"/>
      <c r="B53" s="313" t="s">
        <v>56</v>
      </c>
      <c r="C53" s="314"/>
      <c r="D53" s="251"/>
      <c r="E53" s="251"/>
      <c r="F53" s="251"/>
      <c r="G53" s="251"/>
      <c r="H53" s="251"/>
      <c r="I53" s="251"/>
      <c r="J53" s="251"/>
      <c r="K53" s="251"/>
    </row>
    <row r="54" spans="1:11" ht="15.75" thickBot="1">
      <c r="A54" s="248"/>
      <c r="B54" s="252"/>
      <c r="C54" s="253"/>
      <c r="D54" s="251"/>
      <c r="E54" s="251"/>
      <c r="F54" s="251"/>
      <c r="G54" s="251"/>
      <c r="H54" s="251"/>
      <c r="I54" s="251"/>
      <c r="J54" s="251"/>
      <c r="K54" s="251"/>
    </row>
    <row r="55" spans="1:11" ht="60.75" thickBot="1">
      <c r="A55" s="248"/>
      <c r="B55" s="302" t="s">
        <v>57</v>
      </c>
      <c r="C55" s="282"/>
      <c r="D55" s="276" t="s">
        <v>184</v>
      </c>
      <c r="E55" s="251"/>
      <c r="F55" s="251"/>
      <c r="G55" s="251"/>
      <c r="H55" s="251"/>
      <c r="I55" s="251"/>
      <c r="J55" s="251"/>
      <c r="K55" s="251"/>
    </row>
    <row r="56" spans="1:11">
      <c r="A56" s="248"/>
      <c r="B56" s="1261" t="s">
        <v>59</v>
      </c>
      <c r="C56" s="275"/>
      <c r="D56" s="315" t="s">
        <v>60</v>
      </c>
      <c r="E56" s="251"/>
      <c r="F56" s="251"/>
      <c r="G56" s="251"/>
      <c r="H56" s="251"/>
      <c r="I56" s="251"/>
      <c r="J56" s="251"/>
      <c r="K56" s="251"/>
    </row>
    <row r="57" spans="1:11" ht="60">
      <c r="A57" s="248"/>
      <c r="B57" s="1262"/>
      <c r="C57" s="275"/>
      <c r="D57" s="316" t="s">
        <v>185</v>
      </c>
      <c r="E57" s="251"/>
      <c r="F57" s="251"/>
      <c r="G57" s="251"/>
      <c r="H57" s="251"/>
      <c r="I57" s="251"/>
      <c r="J57" s="251"/>
      <c r="K57" s="251"/>
    </row>
    <row r="58" spans="1:11">
      <c r="A58" s="248"/>
      <c r="B58" s="1262"/>
      <c r="C58" s="275"/>
      <c r="D58" s="315" t="s">
        <v>134</v>
      </c>
      <c r="E58" s="251"/>
      <c r="F58" s="251"/>
      <c r="G58" s="251"/>
      <c r="H58" s="251"/>
      <c r="I58" s="251"/>
      <c r="J58" s="251"/>
      <c r="K58" s="251"/>
    </row>
    <row r="59" spans="1:11" ht="24">
      <c r="A59" s="248"/>
      <c r="B59" s="1262"/>
      <c r="C59" s="275"/>
      <c r="D59" s="316" t="s">
        <v>136</v>
      </c>
      <c r="E59" s="251"/>
      <c r="F59" s="251"/>
      <c r="G59" s="251"/>
      <c r="H59" s="251"/>
      <c r="I59" s="251"/>
      <c r="J59" s="251"/>
      <c r="K59" s="251"/>
    </row>
    <row r="60" spans="1:11">
      <c r="A60" s="248"/>
      <c r="B60" s="1262"/>
      <c r="C60" s="275"/>
      <c r="D60" s="316" t="s">
        <v>165</v>
      </c>
      <c r="E60" s="251"/>
      <c r="F60" s="251"/>
      <c r="G60" s="251"/>
      <c r="H60" s="251"/>
      <c r="I60" s="251"/>
      <c r="J60" s="251"/>
      <c r="K60" s="251"/>
    </row>
    <row r="61" spans="1:11" ht="36">
      <c r="A61" s="248"/>
      <c r="B61" s="1262"/>
      <c r="C61" s="275"/>
      <c r="D61" s="316" t="s">
        <v>140</v>
      </c>
      <c r="E61" s="251"/>
      <c r="F61" s="251"/>
      <c r="G61" s="251"/>
      <c r="H61" s="251"/>
      <c r="I61" s="251"/>
      <c r="J61" s="251"/>
      <c r="K61" s="251"/>
    </row>
    <row r="62" spans="1:11">
      <c r="A62" s="248"/>
      <c r="B62" s="1262"/>
      <c r="C62" s="275"/>
      <c r="D62" s="315" t="s">
        <v>141</v>
      </c>
      <c r="E62" s="251"/>
      <c r="F62" s="251"/>
      <c r="G62" s="251"/>
      <c r="H62" s="251"/>
      <c r="I62" s="251"/>
      <c r="J62" s="251"/>
      <c r="K62" s="251"/>
    </row>
    <row r="63" spans="1:11" ht="24.75" thickBot="1">
      <c r="A63" s="248"/>
      <c r="B63" s="1263"/>
      <c r="C63" s="285"/>
      <c r="D63" s="278" t="s">
        <v>142</v>
      </c>
      <c r="E63" s="251"/>
      <c r="F63" s="251"/>
      <c r="G63" s="251"/>
      <c r="H63" s="251"/>
      <c r="I63" s="251"/>
      <c r="J63" s="251"/>
      <c r="K63" s="251"/>
    </row>
    <row r="64" spans="1:11" ht="24.75" thickBot="1">
      <c r="A64" s="248"/>
      <c r="B64" s="288" t="s">
        <v>72</v>
      </c>
      <c r="C64" s="285"/>
      <c r="D64" s="278"/>
      <c r="E64" s="251"/>
      <c r="F64" s="251"/>
      <c r="G64" s="251"/>
      <c r="H64" s="251"/>
      <c r="I64" s="251"/>
      <c r="J64" s="251"/>
      <c r="K64" s="251"/>
    </row>
    <row r="65" spans="1:11" ht="108">
      <c r="A65" s="248"/>
      <c r="B65" s="1261" t="s">
        <v>73</v>
      </c>
      <c r="C65" s="275"/>
      <c r="D65" s="316" t="s">
        <v>186</v>
      </c>
      <c r="E65" s="251"/>
      <c r="F65" s="251"/>
      <c r="G65" s="251"/>
      <c r="H65" s="251"/>
      <c r="I65" s="251"/>
      <c r="J65" s="251"/>
      <c r="K65" s="251"/>
    </row>
    <row r="66" spans="1:11" ht="240">
      <c r="A66" s="248"/>
      <c r="B66" s="1262"/>
      <c r="C66" s="275"/>
      <c r="D66" s="316" t="s">
        <v>187</v>
      </c>
      <c r="E66" s="251"/>
      <c r="F66" s="251"/>
      <c r="G66" s="251"/>
      <c r="H66" s="251"/>
      <c r="I66" s="251"/>
      <c r="J66" s="251"/>
      <c r="K66" s="251"/>
    </row>
    <row r="67" spans="1:11" ht="48.75" thickBot="1">
      <c r="A67" s="248"/>
      <c r="B67" s="1263"/>
      <c r="C67" s="285"/>
      <c r="D67" s="278" t="s">
        <v>188</v>
      </c>
      <c r="E67" s="251"/>
      <c r="F67" s="251"/>
      <c r="G67" s="251"/>
      <c r="H67" s="251"/>
      <c r="I67" s="251"/>
      <c r="J67" s="251"/>
      <c r="K67" s="251"/>
    </row>
    <row r="68" spans="1:11">
      <c r="A68" s="248"/>
      <c r="B68" s="1261" t="s">
        <v>90</v>
      </c>
      <c r="C68" s="275"/>
      <c r="D68" s="316"/>
      <c r="E68" s="251"/>
      <c r="F68" s="251"/>
      <c r="G68" s="251"/>
      <c r="H68" s="251"/>
      <c r="I68" s="251"/>
      <c r="J68" s="251"/>
      <c r="K68" s="251"/>
    </row>
    <row r="69" spans="1:11">
      <c r="A69" s="248"/>
      <c r="B69" s="1262"/>
      <c r="C69" s="275"/>
      <c r="D69" s="317"/>
      <c r="E69" s="251"/>
      <c r="F69" s="251"/>
      <c r="G69" s="251"/>
      <c r="H69" s="251"/>
      <c r="I69" s="251"/>
      <c r="J69" s="251"/>
      <c r="K69" s="251"/>
    </row>
    <row r="70" spans="1:11">
      <c r="A70" s="248"/>
      <c r="B70" s="1262"/>
      <c r="C70" s="275"/>
      <c r="D70" s="316" t="s">
        <v>91</v>
      </c>
      <c r="E70" s="251"/>
      <c r="F70" s="251"/>
      <c r="G70" s="251"/>
      <c r="H70" s="251"/>
      <c r="I70" s="251"/>
      <c r="J70" s="251"/>
      <c r="K70" s="251"/>
    </row>
    <row r="71" spans="1:11" ht="37.5">
      <c r="A71" s="248"/>
      <c r="B71" s="1262"/>
      <c r="C71" s="275"/>
      <c r="D71" s="316" t="s">
        <v>189</v>
      </c>
      <c r="E71" s="251"/>
      <c r="F71" s="251"/>
      <c r="G71" s="251"/>
      <c r="H71" s="251"/>
      <c r="I71" s="251"/>
      <c r="J71" s="251"/>
      <c r="K71" s="251"/>
    </row>
    <row r="72" spans="1:11" ht="37.5">
      <c r="A72" s="248"/>
      <c r="B72" s="1262"/>
      <c r="C72" s="275"/>
      <c r="D72" s="316" t="s">
        <v>190</v>
      </c>
      <c r="E72" s="251"/>
      <c r="F72" s="251"/>
      <c r="G72" s="251"/>
      <c r="H72" s="251"/>
      <c r="I72" s="251"/>
      <c r="J72" s="251"/>
      <c r="K72" s="251"/>
    </row>
    <row r="73" spans="1:11" ht="37.5">
      <c r="A73" s="248"/>
      <c r="B73" s="1262"/>
      <c r="C73" s="275"/>
      <c r="D73" s="316" t="s">
        <v>191</v>
      </c>
      <c r="E73" s="251"/>
      <c r="F73" s="251"/>
      <c r="G73" s="251"/>
      <c r="H73" s="251"/>
      <c r="I73" s="251"/>
      <c r="J73" s="251"/>
      <c r="K73" s="251"/>
    </row>
    <row r="74" spans="1:11" ht="48.75" thickBot="1">
      <c r="A74" s="248"/>
      <c r="B74" s="1263"/>
      <c r="C74" s="285"/>
      <c r="D74" s="278" t="s">
        <v>192</v>
      </c>
      <c r="E74" s="251"/>
      <c r="F74" s="251"/>
      <c r="G74" s="251"/>
      <c r="H74" s="251"/>
      <c r="I74" s="251"/>
      <c r="J74" s="251"/>
      <c r="K74" s="251"/>
    </row>
    <row r="75" spans="1:11">
      <c r="A75" s="248"/>
      <c r="B75" s="251"/>
      <c r="C75" s="268"/>
      <c r="D75" s="251"/>
      <c r="E75" s="251"/>
      <c r="F75" s="251"/>
      <c r="G75" s="251"/>
      <c r="H75" s="251"/>
      <c r="I75" s="251"/>
      <c r="J75" s="251"/>
      <c r="K75" s="251"/>
    </row>
  </sheetData>
  <mergeCells count="21">
    <mergeCell ref="B10:D10"/>
    <mergeCell ref="F10:S10"/>
    <mergeCell ref="F11:S11"/>
    <mergeCell ref="E12:R12"/>
    <mergeCell ref="E13:R13"/>
    <mergeCell ref="B56:B63"/>
    <mergeCell ref="B65:B67"/>
    <mergeCell ref="B68:B74"/>
    <mergeCell ref="B15:B23"/>
    <mergeCell ref="D15:J15"/>
    <mergeCell ref="D19:J19"/>
    <mergeCell ref="D24:J24"/>
    <mergeCell ref="D25:J25"/>
    <mergeCell ref="B28:B34"/>
    <mergeCell ref="B37:B43"/>
    <mergeCell ref="B50:E51"/>
    <mergeCell ref="A1:P1"/>
    <mergeCell ref="A2:P2"/>
    <mergeCell ref="A3:P3"/>
    <mergeCell ref="A4:D4"/>
    <mergeCell ref="A5:P5"/>
  </mergeCells>
  <conditionalFormatting sqref="F10">
    <cfRule type="notContainsBlanks" dxfId="116" priority="4">
      <formula>LEN(TRIM(F10))&gt;0</formula>
    </cfRule>
  </conditionalFormatting>
  <conditionalFormatting sqref="F11:S11">
    <cfRule type="expression" dxfId="115" priority="2">
      <formula>E11="NO SE REPORTA"</formula>
    </cfRule>
    <cfRule type="expression" dxfId="114" priority="3">
      <formula>E10="NO APLICA"</formula>
    </cfRule>
  </conditionalFormatting>
  <conditionalFormatting sqref="E12:R12">
    <cfRule type="expression" dxfId="11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78"/>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200</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2020</v>
      </c>
      <c r="D8" s="260">
        <f>IF(E10="NO APLICA","NO APLICA",IF(E11="NO SE REPORTA","SIN INFORMACION",+E22))</f>
        <v>0</v>
      </c>
      <c r="E8" s="267"/>
      <c r="F8" s="251" t="s">
        <v>130</v>
      </c>
      <c r="G8" s="251"/>
      <c r="H8" s="251"/>
      <c r="I8" s="251"/>
      <c r="J8" s="251"/>
      <c r="K8" s="251"/>
    </row>
    <row r="9" spans="1:21">
      <c r="A9" s="248"/>
      <c r="B9" s="513" t="s">
        <v>1203</v>
      </c>
      <c r="C9" s="307"/>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307"/>
      <c r="D14" s="251"/>
      <c r="E14" s="251"/>
      <c r="F14" s="251"/>
      <c r="G14" s="251"/>
      <c r="H14" s="251"/>
      <c r="I14" s="251"/>
      <c r="J14" s="251"/>
      <c r="K14" s="251"/>
    </row>
    <row r="15" spans="1:21" ht="15.75" thickBot="1">
      <c r="A15" s="248"/>
      <c r="B15" s="1261" t="s">
        <v>2</v>
      </c>
      <c r="C15" s="271"/>
      <c r="D15" s="1252" t="s">
        <v>3</v>
      </c>
      <c r="E15" s="1253"/>
      <c r="F15" s="1253"/>
      <c r="G15" s="1253"/>
      <c r="H15" s="1253"/>
      <c r="I15" s="1253"/>
      <c r="J15" s="1254"/>
      <c r="K15" s="251"/>
    </row>
    <row r="16" spans="1:21" ht="48.75" thickBot="1">
      <c r="A16" s="248"/>
      <c r="B16" s="1262"/>
      <c r="C16" s="275"/>
      <c r="D16" s="276" t="s">
        <v>1504</v>
      </c>
      <c r="E16" s="219"/>
      <c r="F16" s="251"/>
      <c r="G16" s="251"/>
      <c r="H16" s="251"/>
      <c r="I16" s="251"/>
      <c r="J16" s="277"/>
      <c r="K16" s="251"/>
    </row>
    <row r="17" spans="1:11" ht="48.75" thickBot="1">
      <c r="A17" s="248"/>
      <c r="B17" s="1262"/>
      <c r="C17" s="275"/>
      <c r="D17" s="278" t="s">
        <v>214</v>
      </c>
      <c r="E17" s="219"/>
      <c r="F17" s="251"/>
      <c r="G17" s="251"/>
      <c r="H17" s="251"/>
      <c r="I17" s="251"/>
      <c r="J17" s="277"/>
      <c r="K17" s="251"/>
    </row>
    <row r="18" spans="1:11" ht="15.75" thickBot="1">
      <c r="A18" s="248"/>
      <c r="B18" s="1262"/>
      <c r="C18" s="279"/>
      <c r="D18" s="1267"/>
      <c r="E18" s="1268"/>
      <c r="F18" s="1268"/>
      <c r="G18" s="1268"/>
      <c r="H18" s="1268"/>
      <c r="I18" s="1268"/>
      <c r="J18" s="1269"/>
      <c r="K18" s="251"/>
    </row>
    <row r="19" spans="1:11" ht="15.75" thickBot="1">
      <c r="A19" s="248"/>
      <c r="B19" s="1262"/>
      <c r="C19" s="282" t="s">
        <v>19</v>
      </c>
      <c r="D19" s="276" t="s">
        <v>150</v>
      </c>
      <c r="E19" s="320" t="s">
        <v>20</v>
      </c>
      <c r="F19" s="320" t="s">
        <v>21</v>
      </c>
      <c r="G19" s="320" t="s">
        <v>22</v>
      </c>
      <c r="H19" s="320" t="s">
        <v>23</v>
      </c>
      <c r="I19" s="237" t="s">
        <v>55</v>
      </c>
      <c r="J19" s="114"/>
      <c r="K19" s="251"/>
    </row>
    <row r="20" spans="1:11" ht="36.75" thickBot="1">
      <c r="A20" s="248"/>
      <c r="B20" s="1262"/>
      <c r="C20" s="285" t="s">
        <v>152</v>
      </c>
      <c r="D20" s="278" t="s">
        <v>215</v>
      </c>
      <c r="E20" s="219">
        <v>4545</v>
      </c>
      <c r="F20" s="219"/>
      <c r="G20" s="219"/>
      <c r="H20" s="219"/>
      <c r="I20" s="31"/>
      <c r="J20" s="115"/>
      <c r="K20" s="251"/>
    </row>
    <row r="21" spans="1:11" ht="36.75" thickBot="1">
      <c r="A21" s="248"/>
      <c r="B21" s="1262"/>
      <c r="C21" s="285" t="s">
        <v>154</v>
      </c>
      <c r="D21" s="278" t="s">
        <v>216</v>
      </c>
      <c r="E21" s="219"/>
      <c r="F21" s="219"/>
      <c r="G21" s="219"/>
      <c r="H21" s="219"/>
      <c r="I21" s="31"/>
      <c r="J21" s="115"/>
      <c r="K21" s="251"/>
    </row>
    <row r="22" spans="1:11" ht="36.75" thickBot="1">
      <c r="A22" s="248"/>
      <c r="B22" s="1263"/>
      <c r="C22" s="285" t="s">
        <v>156</v>
      </c>
      <c r="D22" s="278" t="s">
        <v>217</v>
      </c>
      <c r="E22" s="198">
        <f>IFERROR(E21/E20,"N.A.")</f>
        <v>0</v>
      </c>
      <c r="F22" s="198" t="str">
        <f>IFERROR(F21/F20,"N.A.")</f>
        <v>N.A.</v>
      </c>
      <c r="G22" s="198" t="str">
        <f>IFERROR(G21/G20,"N.A.")</f>
        <v>N.A.</v>
      </c>
      <c r="H22" s="198" t="str">
        <f>IFERROR(H21/H20,"N.A.")</f>
        <v>N.A.</v>
      </c>
      <c r="I22" s="511"/>
      <c r="J22" s="116"/>
      <c r="K22" s="251"/>
    </row>
    <row r="23" spans="1:11" ht="24" customHeight="1" thickBot="1">
      <c r="A23" s="248"/>
      <c r="B23" s="288" t="s">
        <v>34</v>
      </c>
      <c r="C23" s="289"/>
      <c r="D23" s="1264" t="s">
        <v>218</v>
      </c>
      <c r="E23" s="1265"/>
      <c r="F23" s="1265"/>
      <c r="G23" s="1265"/>
      <c r="H23" s="1265"/>
      <c r="I23" s="1265"/>
      <c r="J23" s="1266"/>
      <c r="K23" s="251"/>
    </row>
    <row r="24" spans="1:11" ht="24.75" thickBot="1">
      <c r="A24" s="248"/>
      <c r="B24" s="288" t="s">
        <v>36</v>
      </c>
      <c r="C24" s="289"/>
      <c r="D24" s="1264" t="s">
        <v>159</v>
      </c>
      <c r="E24" s="1265"/>
      <c r="F24" s="1265"/>
      <c r="G24" s="1265"/>
      <c r="H24" s="1265"/>
      <c r="I24" s="1265"/>
      <c r="J24" s="1266"/>
      <c r="K24" s="251"/>
    </row>
    <row r="25" spans="1:11" ht="15.75" thickBot="1">
      <c r="A25" s="248"/>
      <c r="B25" s="321"/>
      <c r="C25" s="307"/>
      <c r="D25" s="251"/>
      <c r="E25" s="251"/>
      <c r="F25" s="251"/>
      <c r="G25" s="251"/>
      <c r="H25" s="251"/>
      <c r="I25" s="251"/>
      <c r="J25" s="322"/>
      <c r="K25" s="251"/>
    </row>
    <row r="26" spans="1:11" ht="15" customHeight="1" thickBot="1">
      <c r="A26" s="248"/>
      <c r="B26" s="294" t="s">
        <v>38</v>
      </c>
      <c r="C26" s="323"/>
      <c r="D26" s="323"/>
      <c r="E26" s="323"/>
      <c r="F26" s="323"/>
      <c r="G26" s="323"/>
      <c r="H26" s="323"/>
      <c r="I26" s="323"/>
      <c r="J26" s="324"/>
      <c r="K26" s="251"/>
    </row>
    <row r="27" spans="1:11" ht="15.75" thickBot="1">
      <c r="A27" s="248"/>
      <c r="B27" s="1261">
        <v>1</v>
      </c>
      <c r="C27" s="271"/>
      <c r="D27" s="325" t="s">
        <v>39</v>
      </c>
      <c r="E27" s="1309"/>
      <c r="F27" s="1310"/>
      <c r="G27" s="248"/>
      <c r="H27" s="248"/>
      <c r="I27" s="319"/>
      <c r="J27" s="326"/>
      <c r="K27" s="251"/>
    </row>
    <row r="28" spans="1:11" ht="15.75" thickBot="1">
      <c r="A28" s="248"/>
      <c r="B28" s="1262"/>
      <c r="C28" s="279"/>
      <c r="D28" s="327" t="s">
        <v>40</v>
      </c>
      <c r="E28" s="1309"/>
      <c r="F28" s="1310"/>
      <c r="G28" s="248"/>
      <c r="H28" s="248"/>
      <c r="I28" s="319"/>
      <c r="J28" s="277"/>
      <c r="K28" s="251"/>
    </row>
    <row r="29" spans="1:11" ht="15.75" thickBot="1">
      <c r="A29" s="248"/>
      <c r="B29" s="1262"/>
      <c r="C29" s="279"/>
      <c r="D29" s="327" t="s">
        <v>41</v>
      </c>
      <c r="E29" s="1309"/>
      <c r="F29" s="1310"/>
      <c r="G29" s="248"/>
      <c r="H29" s="248"/>
      <c r="I29" s="319"/>
      <c r="J29" s="277"/>
      <c r="K29" s="251"/>
    </row>
    <row r="30" spans="1:11" ht="15.75" thickBot="1">
      <c r="A30" s="248"/>
      <c r="B30" s="1262"/>
      <c r="C30" s="279"/>
      <c r="D30" s="327" t="s">
        <v>42</v>
      </c>
      <c r="E30" s="1309"/>
      <c r="F30" s="1310"/>
      <c r="G30" s="248"/>
      <c r="H30" s="248"/>
      <c r="I30" s="319"/>
      <c r="J30" s="277"/>
      <c r="K30" s="251"/>
    </row>
    <row r="31" spans="1:11" ht="15.75" thickBot="1">
      <c r="A31" s="248"/>
      <c r="B31" s="1262"/>
      <c r="C31" s="279"/>
      <c r="D31" s="327" t="s">
        <v>43</v>
      </c>
      <c r="E31" s="1309"/>
      <c r="F31" s="1310"/>
      <c r="G31" s="248"/>
      <c r="H31" s="248"/>
      <c r="I31" s="319"/>
      <c r="J31" s="277"/>
      <c r="K31" s="251"/>
    </row>
    <row r="32" spans="1:11" ht="15.75" thickBot="1">
      <c r="A32" s="248"/>
      <c r="B32" s="1262"/>
      <c r="C32" s="279"/>
      <c r="D32" s="327" t="s">
        <v>44</v>
      </c>
      <c r="E32" s="1309"/>
      <c r="F32" s="1310"/>
      <c r="G32" s="248"/>
      <c r="H32" s="248"/>
      <c r="I32" s="319"/>
      <c r="J32" s="277"/>
      <c r="K32" s="251"/>
    </row>
    <row r="33" spans="1:11" ht="15.75" thickBot="1">
      <c r="A33" s="248"/>
      <c r="B33" s="1263"/>
      <c r="C33" s="289"/>
      <c r="D33" s="327" t="s">
        <v>45</v>
      </c>
      <c r="E33" s="1309"/>
      <c r="F33" s="1310"/>
      <c r="G33" s="248"/>
      <c r="H33" s="248"/>
      <c r="I33" s="328"/>
      <c r="J33" s="329"/>
      <c r="K33" s="251"/>
    </row>
    <row r="34" spans="1:11" ht="15" customHeight="1" thickBot="1">
      <c r="A34" s="248"/>
      <c r="B34" s="294" t="s">
        <v>46</v>
      </c>
      <c r="C34" s="295"/>
      <c r="D34" s="295"/>
      <c r="E34" s="295"/>
      <c r="F34" s="295"/>
      <c r="G34" s="295"/>
      <c r="H34" s="295"/>
      <c r="I34" s="323"/>
      <c r="J34" s="324"/>
      <c r="K34" s="251"/>
    </row>
    <row r="35" spans="1:11" ht="14.45" customHeight="1" thickBot="1">
      <c r="A35" s="248"/>
      <c r="B35" s="1261">
        <v>1</v>
      </c>
      <c r="C35" s="271"/>
      <c r="D35" s="330" t="s">
        <v>39</v>
      </c>
      <c r="E35" s="236" t="s">
        <v>47</v>
      </c>
      <c r="F35" s="237"/>
      <c r="G35" s="248"/>
      <c r="H35" s="248"/>
      <c r="I35" s="319"/>
      <c r="J35" s="326"/>
      <c r="K35" s="251"/>
    </row>
    <row r="36" spans="1:11" ht="15.75" thickBot="1">
      <c r="A36" s="248"/>
      <c r="B36" s="1262"/>
      <c r="C36" s="279"/>
      <c r="D36" s="331" t="s">
        <v>40</v>
      </c>
      <c r="E36" s="236" t="s">
        <v>160</v>
      </c>
      <c r="F36" s="236"/>
      <c r="G36" s="248"/>
      <c r="H36" s="248"/>
      <c r="I36" s="319"/>
      <c r="J36" s="277"/>
      <c r="K36" s="251"/>
    </row>
    <row r="37" spans="1:11" ht="15.75" thickBot="1">
      <c r="A37" s="248"/>
      <c r="B37" s="1262"/>
      <c r="C37" s="279"/>
      <c r="D37" s="331" t="s">
        <v>41</v>
      </c>
      <c r="E37" s="1307"/>
      <c r="F37" s="1308"/>
      <c r="G37" s="248"/>
      <c r="H37" s="248"/>
      <c r="I37" s="319"/>
      <c r="J37" s="277"/>
      <c r="K37" s="251"/>
    </row>
    <row r="38" spans="1:11" ht="15.75" thickBot="1">
      <c r="A38" s="248"/>
      <c r="B38" s="1262"/>
      <c r="C38" s="279"/>
      <c r="D38" s="331" t="s">
        <v>42</v>
      </c>
      <c r="E38" s="1307"/>
      <c r="F38" s="1308"/>
      <c r="G38" s="248"/>
      <c r="H38" s="248"/>
      <c r="I38" s="319"/>
      <c r="J38" s="277"/>
      <c r="K38" s="251"/>
    </row>
    <row r="39" spans="1:11" ht="15.75" thickBot="1">
      <c r="A39" s="248"/>
      <c r="B39" s="1262"/>
      <c r="C39" s="279"/>
      <c r="D39" s="331" t="s">
        <v>43</v>
      </c>
      <c r="E39" s="1307"/>
      <c r="F39" s="1308"/>
      <c r="G39" s="248"/>
      <c r="H39" s="248"/>
      <c r="I39" s="319"/>
      <c r="J39" s="277"/>
      <c r="K39" s="251"/>
    </row>
    <row r="40" spans="1:11" ht="15.75" thickBot="1">
      <c r="A40" s="248"/>
      <c r="B40" s="1262"/>
      <c r="C40" s="279"/>
      <c r="D40" s="331" t="s">
        <v>44</v>
      </c>
      <c r="E40" s="1307"/>
      <c r="F40" s="1308"/>
      <c r="G40" s="248"/>
      <c r="H40" s="248"/>
      <c r="I40" s="319"/>
      <c r="J40" s="277"/>
      <c r="K40" s="251"/>
    </row>
    <row r="41" spans="1:11" ht="15.75" thickBot="1">
      <c r="A41" s="248"/>
      <c r="B41" s="1263"/>
      <c r="C41" s="289"/>
      <c r="D41" s="331" t="s">
        <v>45</v>
      </c>
      <c r="E41" s="1307"/>
      <c r="F41" s="1308"/>
      <c r="G41" s="248"/>
      <c r="H41" s="248"/>
      <c r="I41" s="328"/>
      <c r="J41" s="329"/>
      <c r="K41" s="251"/>
    </row>
    <row r="42" spans="1:11" ht="15.75" thickBot="1">
      <c r="A42" s="248"/>
      <c r="B42" s="332"/>
      <c r="C42" s="333"/>
      <c r="D42" s="334"/>
      <c r="E42" s="334"/>
      <c r="F42" s="334"/>
      <c r="G42" s="323"/>
      <c r="H42" s="323"/>
      <c r="I42" s="323"/>
      <c r="J42" s="324"/>
      <c r="K42" s="251"/>
    </row>
    <row r="43" spans="1:11" ht="15.75" thickBot="1">
      <c r="A43" s="248"/>
      <c r="B43" s="1270" t="s">
        <v>49</v>
      </c>
      <c r="C43" s="1271"/>
      <c r="D43" s="1271"/>
      <c r="E43" s="1271"/>
      <c r="F43" s="1271"/>
      <c r="G43" s="1271"/>
      <c r="H43" s="1271"/>
      <c r="I43" s="1272"/>
      <c r="J43" s="324"/>
      <c r="K43" s="251"/>
    </row>
    <row r="44" spans="1:11" ht="24" customHeight="1" thickBot="1">
      <c r="A44" s="248"/>
      <c r="B44" s="1264" t="s">
        <v>50</v>
      </c>
      <c r="C44" s="1265"/>
      <c r="D44" s="1266"/>
      <c r="E44" s="278" t="s">
        <v>51</v>
      </c>
      <c r="F44" s="1264" t="s">
        <v>52</v>
      </c>
      <c r="G44" s="1266"/>
      <c r="H44" s="1264" t="s">
        <v>53</v>
      </c>
      <c r="I44" s="1266"/>
      <c r="J44" s="284"/>
      <c r="K44" s="251"/>
    </row>
    <row r="45" spans="1:11" ht="108" customHeight="1" thickBot="1">
      <c r="A45" s="248"/>
      <c r="B45" s="1302">
        <v>42401</v>
      </c>
      <c r="C45" s="1303"/>
      <c r="D45" s="1304"/>
      <c r="E45" s="278">
        <v>0.01</v>
      </c>
      <c r="F45" s="1305" t="s">
        <v>219</v>
      </c>
      <c r="G45" s="1306"/>
      <c r="H45" s="1264"/>
      <c r="I45" s="1266"/>
      <c r="J45" s="287"/>
      <c r="K45" s="251"/>
    </row>
    <row r="46" spans="1:11">
      <c r="A46" s="248"/>
      <c r="B46" s="336"/>
      <c r="C46" s="337"/>
      <c r="D46" s="336"/>
      <c r="E46" s="336"/>
      <c r="F46" s="336"/>
      <c r="G46" s="336"/>
      <c r="H46" s="336"/>
      <c r="I46" s="336"/>
      <c r="J46" s="251"/>
      <c r="K46" s="251"/>
    </row>
    <row r="47" spans="1:11" ht="15.75" thickBot="1">
      <c r="A47" s="248"/>
      <c r="B47" s="252"/>
      <c r="C47" s="253"/>
      <c r="D47" s="251"/>
      <c r="E47" s="251"/>
      <c r="F47" s="251"/>
      <c r="G47" s="251"/>
      <c r="H47" s="251"/>
      <c r="I47" s="251"/>
      <c r="J47" s="251"/>
      <c r="K47" s="251"/>
    </row>
    <row r="48" spans="1:11" ht="15.75" thickBot="1">
      <c r="A48" s="248"/>
      <c r="B48" s="338" t="s">
        <v>55</v>
      </c>
      <c r="C48" s="301"/>
      <c r="D48" s="251"/>
      <c r="E48" s="251"/>
      <c r="F48" s="251"/>
      <c r="G48" s="251"/>
      <c r="H48" s="251"/>
      <c r="I48" s="251"/>
      <c r="J48" s="251"/>
      <c r="K48" s="251"/>
    </row>
    <row r="49" spans="1:11">
      <c r="A49" s="248"/>
      <c r="B49" s="1300"/>
      <c r="C49" s="1301"/>
      <c r="D49" s="1301"/>
      <c r="E49" s="1301"/>
      <c r="F49" s="1301"/>
      <c r="G49" s="1301"/>
      <c r="H49" s="1301"/>
      <c r="I49" s="1301"/>
      <c r="J49" s="1301"/>
      <c r="K49" s="251"/>
    </row>
    <row r="50" spans="1:11">
      <c r="A50" s="248"/>
      <c r="B50" s="1300"/>
      <c r="C50" s="1301"/>
      <c r="D50" s="1301"/>
      <c r="E50" s="1301"/>
      <c r="F50" s="1301"/>
      <c r="G50" s="1301"/>
      <c r="H50" s="1301"/>
      <c r="I50" s="1301"/>
      <c r="J50" s="1301"/>
      <c r="K50" s="251"/>
    </row>
    <row r="51" spans="1:11">
      <c r="A51" s="248"/>
      <c r="B51" s="252"/>
      <c r="C51" s="253"/>
      <c r="D51" s="251"/>
      <c r="E51" s="251"/>
      <c r="F51" s="251"/>
      <c r="G51" s="251"/>
      <c r="H51" s="251"/>
      <c r="I51" s="251"/>
      <c r="J51" s="251"/>
      <c r="K51" s="251"/>
    </row>
    <row r="52" spans="1:11" ht="15.75" thickBot="1">
      <c r="A52" s="248"/>
      <c r="B52" s="251"/>
      <c r="C52" s="268"/>
      <c r="D52" s="251"/>
      <c r="E52" s="251"/>
      <c r="F52" s="251"/>
      <c r="G52" s="251"/>
      <c r="H52" s="251"/>
      <c r="I52" s="251"/>
      <c r="J52" s="251"/>
      <c r="K52" s="251"/>
    </row>
    <row r="53" spans="1:11" ht="24.75" thickBot="1">
      <c r="A53" s="248"/>
      <c r="B53" s="313" t="s">
        <v>56</v>
      </c>
      <c r="C53" s="314"/>
      <c r="D53" s="251"/>
      <c r="E53" s="251"/>
      <c r="F53" s="251"/>
      <c r="G53" s="251"/>
      <c r="H53" s="251"/>
      <c r="I53" s="251"/>
      <c r="J53" s="251"/>
      <c r="K53" s="251"/>
    </row>
    <row r="54" spans="1:11" ht="15.75" thickBot="1">
      <c r="A54" s="248"/>
      <c r="B54" s="252"/>
      <c r="C54" s="253"/>
      <c r="D54" s="251"/>
      <c r="E54" s="251"/>
      <c r="F54" s="251"/>
      <c r="G54" s="251"/>
      <c r="H54" s="251"/>
      <c r="I54" s="251"/>
      <c r="J54" s="251"/>
      <c r="K54" s="251"/>
    </row>
    <row r="55" spans="1:11" ht="72.75" thickBot="1">
      <c r="A55" s="248"/>
      <c r="B55" s="302" t="s">
        <v>57</v>
      </c>
      <c r="C55" s="282"/>
      <c r="D55" s="276" t="s">
        <v>201</v>
      </c>
      <c r="E55" s="251"/>
      <c r="F55" s="251"/>
      <c r="G55" s="251"/>
      <c r="H55" s="251"/>
      <c r="I55" s="251"/>
      <c r="J55" s="251"/>
      <c r="K55" s="251"/>
    </row>
    <row r="56" spans="1:11">
      <c r="A56" s="248"/>
      <c r="B56" s="1261" t="s">
        <v>59</v>
      </c>
      <c r="C56" s="275"/>
      <c r="D56" s="315" t="s">
        <v>60</v>
      </c>
      <c r="E56" s="251"/>
      <c r="F56" s="251"/>
      <c r="G56" s="251"/>
      <c r="H56" s="251"/>
      <c r="I56" s="251"/>
      <c r="J56" s="251"/>
      <c r="K56" s="251"/>
    </row>
    <row r="57" spans="1:11" ht="60">
      <c r="A57" s="248"/>
      <c r="B57" s="1262"/>
      <c r="C57" s="275"/>
      <c r="D57" s="316" t="s">
        <v>202</v>
      </c>
      <c r="E57" s="251"/>
      <c r="F57" s="251"/>
      <c r="G57" s="251"/>
      <c r="H57" s="251"/>
      <c r="I57" s="251"/>
      <c r="J57" s="251"/>
      <c r="K57" s="251"/>
    </row>
    <row r="58" spans="1:11">
      <c r="A58" s="248"/>
      <c r="B58" s="1262"/>
      <c r="C58" s="275"/>
      <c r="D58" s="315" t="s">
        <v>134</v>
      </c>
      <c r="E58" s="251"/>
      <c r="F58" s="251"/>
      <c r="G58" s="251"/>
      <c r="H58" s="251"/>
      <c r="I58" s="251"/>
      <c r="J58" s="251"/>
      <c r="K58" s="251"/>
    </row>
    <row r="59" spans="1:11">
      <c r="A59" s="248"/>
      <c r="B59" s="1262"/>
      <c r="C59" s="275"/>
      <c r="D59" s="316" t="s">
        <v>64</v>
      </c>
      <c r="E59" s="251"/>
      <c r="F59" s="251"/>
      <c r="G59" s="251"/>
      <c r="H59" s="251"/>
      <c r="I59" s="251"/>
      <c r="J59" s="251"/>
      <c r="K59" s="251"/>
    </row>
    <row r="60" spans="1:11">
      <c r="A60" s="248"/>
      <c r="B60" s="1262"/>
      <c r="C60" s="275"/>
      <c r="D60" s="316" t="s">
        <v>165</v>
      </c>
      <c r="E60" s="251"/>
      <c r="F60" s="251"/>
      <c r="G60" s="251"/>
      <c r="H60" s="251"/>
      <c r="I60" s="251"/>
      <c r="J60" s="251"/>
      <c r="K60" s="251"/>
    </row>
    <row r="61" spans="1:11">
      <c r="A61" s="248"/>
      <c r="B61" s="1262"/>
      <c r="C61" s="275"/>
      <c r="D61" s="316" t="s">
        <v>203</v>
      </c>
      <c r="E61" s="251"/>
      <c r="F61" s="251"/>
      <c r="G61" s="251"/>
      <c r="H61" s="251"/>
      <c r="I61" s="251"/>
      <c r="J61" s="251"/>
      <c r="K61" s="251"/>
    </row>
    <row r="62" spans="1:11">
      <c r="A62" s="248"/>
      <c r="B62" s="1262"/>
      <c r="C62" s="275"/>
      <c r="D62" s="316" t="s">
        <v>204</v>
      </c>
      <c r="E62" s="251"/>
      <c r="F62" s="251"/>
      <c r="G62" s="251"/>
      <c r="H62" s="251"/>
      <c r="I62" s="251"/>
      <c r="J62" s="251"/>
      <c r="K62" s="251"/>
    </row>
    <row r="63" spans="1:11" ht="24">
      <c r="A63" s="248"/>
      <c r="B63" s="1262"/>
      <c r="C63" s="275"/>
      <c r="D63" s="316" t="s">
        <v>205</v>
      </c>
      <c r="E63" s="251"/>
      <c r="F63" s="251"/>
      <c r="G63" s="251"/>
      <c r="H63" s="251"/>
      <c r="I63" s="251"/>
      <c r="J63" s="251"/>
      <c r="K63" s="251"/>
    </row>
    <row r="64" spans="1:11">
      <c r="A64" s="248"/>
      <c r="B64" s="1262"/>
      <c r="C64" s="275"/>
      <c r="D64" s="315" t="s">
        <v>141</v>
      </c>
      <c r="E64" s="251"/>
      <c r="F64" s="251"/>
      <c r="G64" s="251"/>
      <c r="H64" s="251"/>
      <c r="I64" s="251"/>
      <c r="J64" s="251"/>
      <c r="K64" s="251"/>
    </row>
    <row r="65" spans="1:11" ht="15.75" thickBot="1">
      <c r="A65" s="248"/>
      <c r="B65" s="1263"/>
      <c r="C65" s="285"/>
      <c r="D65" s="310"/>
      <c r="E65" s="251"/>
      <c r="F65" s="251"/>
      <c r="G65" s="251"/>
      <c r="H65" s="251"/>
      <c r="I65" s="251"/>
      <c r="J65" s="251"/>
      <c r="K65" s="251"/>
    </row>
    <row r="66" spans="1:11" ht="24.75" thickBot="1">
      <c r="A66" s="248"/>
      <c r="B66" s="288" t="s">
        <v>72</v>
      </c>
      <c r="C66" s="285"/>
      <c r="D66" s="278"/>
      <c r="E66" s="251"/>
      <c r="F66" s="251"/>
      <c r="G66" s="251"/>
      <c r="H66" s="251"/>
      <c r="I66" s="251"/>
      <c r="J66" s="251"/>
      <c r="K66" s="251"/>
    </row>
    <row r="67" spans="1:11" ht="156">
      <c r="A67" s="248"/>
      <c r="B67" s="1261" t="s">
        <v>73</v>
      </c>
      <c r="C67" s="275"/>
      <c r="D67" s="316" t="s">
        <v>206</v>
      </c>
      <c r="E67" s="251"/>
      <c r="F67" s="251"/>
      <c r="G67" s="251"/>
      <c r="H67" s="251"/>
      <c r="I67" s="251"/>
      <c r="J67" s="251"/>
      <c r="K67" s="251"/>
    </row>
    <row r="68" spans="1:11" ht="132">
      <c r="A68" s="248"/>
      <c r="B68" s="1262"/>
      <c r="C68" s="275"/>
      <c r="D68" s="316" t="s">
        <v>207</v>
      </c>
      <c r="E68" s="251"/>
      <c r="F68" s="251"/>
      <c r="G68" s="251"/>
      <c r="H68" s="251"/>
      <c r="I68" s="251"/>
      <c r="J68" s="251"/>
      <c r="K68" s="251"/>
    </row>
    <row r="69" spans="1:11" ht="216">
      <c r="A69" s="248"/>
      <c r="B69" s="1262"/>
      <c r="C69" s="275"/>
      <c r="D69" s="316" t="s">
        <v>208</v>
      </c>
      <c r="E69" s="251"/>
      <c r="F69" s="251"/>
      <c r="G69" s="251"/>
      <c r="H69" s="251"/>
      <c r="I69" s="251"/>
      <c r="J69" s="251"/>
      <c r="K69" s="251"/>
    </row>
    <row r="70" spans="1:11" ht="72">
      <c r="A70" s="248"/>
      <c r="B70" s="1262"/>
      <c r="C70" s="275"/>
      <c r="D70" s="316" t="s">
        <v>209</v>
      </c>
      <c r="E70" s="251"/>
      <c r="F70" s="251"/>
      <c r="G70" s="251"/>
      <c r="H70" s="251"/>
      <c r="I70" s="251"/>
      <c r="J70" s="251"/>
      <c r="K70" s="251"/>
    </row>
    <row r="71" spans="1:11" ht="15.75" thickBot="1">
      <c r="A71" s="248"/>
      <c r="B71" s="1263"/>
      <c r="C71" s="285"/>
      <c r="D71" s="278"/>
      <c r="E71" s="251"/>
      <c r="F71" s="251"/>
      <c r="G71" s="251"/>
      <c r="H71" s="251"/>
      <c r="I71" s="251"/>
      <c r="J71" s="251"/>
      <c r="K71" s="251"/>
    </row>
    <row r="72" spans="1:11">
      <c r="A72" s="248"/>
      <c r="B72" s="1261" t="s">
        <v>90</v>
      </c>
      <c r="C72" s="275"/>
      <c r="D72" s="316"/>
      <c r="E72" s="251"/>
      <c r="F72" s="251"/>
      <c r="G72" s="251"/>
      <c r="H72" s="251"/>
      <c r="I72" s="251"/>
      <c r="J72" s="251"/>
      <c r="K72" s="251"/>
    </row>
    <row r="73" spans="1:11">
      <c r="A73" s="248"/>
      <c r="B73" s="1262"/>
      <c r="C73" s="275"/>
      <c r="D73" s="317"/>
      <c r="E73" s="251"/>
      <c r="F73" s="251"/>
      <c r="G73" s="251"/>
      <c r="H73" s="251"/>
      <c r="I73" s="251"/>
      <c r="J73" s="251"/>
      <c r="K73" s="251"/>
    </row>
    <row r="74" spans="1:11">
      <c r="A74" s="248"/>
      <c r="B74" s="1262"/>
      <c r="C74" s="275"/>
      <c r="D74" s="316" t="s">
        <v>91</v>
      </c>
      <c r="E74" s="251"/>
      <c r="F74" s="251"/>
      <c r="G74" s="251"/>
      <c r="H74" s="251"/>
      <c r="I74" s="251"/>
      <c r="J74" s="251"/>
      <c r="K74" s="251"/>
    </row>
    <row r="75" spans="1:11" ht="37.5">
      <c r="A75" s="248"/>
      <c r="B75" s="1262"/>
      <c r="C75" s="275"/>
      <c r="D75" s="316" t="s">
        <v>210</v>
      </c>
      <c r="E75" s="251"/>
      <c r="F75" s="251"/>
      <c r="G75" s="251"/>
      <c r="H75" s="251"/>
      <c r="I75" s="251"/>
      <c r="J75" s="251"/>
      <c r="K75" s="251"/>
    </row>
    <row r="76" spans="1:11" ht="37.5">
      <c r="A76" s="248"/>
      <c r="B76" s="1262"/>
      <c r="C76" s="275"/>
      <c r="D76" s="316" t="s">
        <v>211</v>
      </c>
      <c r="E76" s="251"/>
      <c r="F76" s="251"/>
      <c r="G76" s="251"/>
      <c r="H76" s="251"/>
      <c r="I76" s="251"/>
      <c r="J76" s="251"/>
      <c r="K76" s="251"/>
    </row>
    <row r="77" spans="1:11" ht="37.5">
      <c r="A77" s="248"/>
      <c r="B77" s="1262"/>
      <c r="C77" s="275"/>
      <c r="D77" s="316" t="s">
        <v>212</v>
      </c>
      <c r="E77" s="251"/>
      <c r="F77" s="251"/>
      <c r="G77" s="251"/>
      <c r="H77" s="251"/>
      <c r="I77" s="251"/>
      <c r="J77" s="251"/>
      <c r="K77" s="251"/>
    </row>
    <row r="78" spans="1:11" ht="48.75" thickBot="1">
      <c r="A78" s="248"/>
      <c r="B78" s="1263"/>
      <c r="C78" s="285"/>
      <c r="D78" s="278" t="s">
        <v>213</v>
      </c>
      <c r="E78" s="251"/>
      <c r="F78" s="251"/>
      <c r="G78" s="251"/>
      <c r="H78" s="251"/>
      <c r="I78" s="251"/>
      <c r="J78" s="251"/>
      <c r="K78" s="251"/>
    </row>
  </sheetData>
  <sheetProtection insertColumns="0" insertRows="0"/>
  <mergeCells count="40">
    <mergeCell ref="B10:D10"/>
    <mergeCell ref="F10:S10"/>
    <mergeCell ref="F11:S11"/>
    <mergeCell ref="E12:R12"/>
    <mergeCell ref="E13:R1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E40:F40"/>
    <mergeCell ref="E33:F33"/>
    <mergeCell ref="B35:B41"/>
    <mergeCell ref="E37:F37"/>
    <mergeCell ref="B27:B33"/>
    <mergeCell ref="B49:J50"/>
    <mergeCell ref="B45:D45"/>
    <mergeCell ref="F45:G45"/>
    <mergeCell ref="H45:I45"/>
    <mergeCell ref="E41:F41"/>
    <mergeCell ref="B43:I43"/>
    <mergeCell ref="B44:D44"/>
    <mergeCell ref="F44:G44"/>
    <mergeCell ref="H44:I44"/>
    <mergeCell ref="A1:P1"/>
    <mergeCell ref="A2:P2"/>
    <mergeCell ref="A3:P3"/>
    <mergeCell ref="A4:D4"/>
    <mergeCell ref="A5:P5"/>
  </mergeCells>
  <conditionalFormatting sqref="F10">
    <cfRule type="notContainsBlanks" dxfId="112" priority="4">
      <formula>LEN(TRIM(F10))&gt;0</formula>
    </cfRule>
  </conditionalFormatting>
  <conditionalFormatting sqref="F11:S11">
    <cfRule type="expression" dxfId="111" priority="2">
      <formula>E11="NO SE REPORTA"</formula>
    </cfRule>
    <cfRule type="expression" dxfId="110" priority="3">
      <formula>E10="NO APLICA"</formula>
    </cfRule>
  </conditionalFormatting>
  <conditionalFormatting sqref="E12:R12">
    <cfRule type="expression" dxfId="109"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A1:U127"/>
  <sheetViews>
    <sheetView showGridLines="0" topLeftCell="D24" zoomScale="98" zoomScaleNormal="98" workbookViewId="0">
      <selection activeCell="J42" sqref="J42"/>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220</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80" t="s">
        <v>1202</v>
      </c>
      <c r="C8" s="224">
        <v>2020</v>
      </c>
      <c r="D8" s="229" t="e">
        <f>IF(E10="NO APLICA","NO APLICA",IF(E11="NO SE REPORTA","SIN INFORMACION",))+E27</f>
        <v>#VALUE!</v>
      </c>
      <c r="E8" s="225"/>
      <c r="F8" s="6" t="s">
        <v>130</v>
      </c>
      <c r="G8" s="6"/>
      <c r="H8" s="6"/>
      <c r="I8" s="6"/>
      <c r="J8" s="6"/>
      <c r="K8" s="6"/>
    </row>
    <row r="9" spans="1:21">
      <c r="B9" s="513" t="s">
        <v>1203</v>
      </c>
      <c r="C9" s="89"/>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9"/>
      <c r="D14" s="6"/>
      <c r="E14" s="6"/>
      <c r="F14" s="6"/>
      <c r="G14" s="6"/>
      <c r="H14" s="6"/>
      <c r="I14" s="6"/>
      <c r="J14" s="6"/>
      <c r="K14" s="6"/>
    </row>
    <row r="15" spans="1:21" ht="15" customHeight="1" thickTop="1">
      <c r="B15" s="1326" t="s">
        <v>2</v>
      </c>
      <c r="C15" s="90"/>
      <c r="D15" s="1328" t="s">
        <v>3</v>
      </c>
      <c r="E15" s="1329"/>
      <c r="F15" s="1329"/>
      <c r="G15" s="1329"/>
      <c r="H15" s="1329"/>
      <c r="I15" s="1329"/>
      <c r="J15" s="1329"/>
      <c r="K15" s="1330"/>
    </row>
    <row r="16" spans="1:21" ht="15.75" thickBot="1">
      <c r="B16" s="1327"/>
      <c r="C16" s="93"/>
      <c r="D16" s="1317" t="s">
        <v>252</v>
      </c>
      <c r="E16" s="1318"/>
      <c r="F16" s="1318"/>
      <c r="G16" s="1318"/>
      <c r="H16" s="1318"/>
      <c r="I16" s="1318"/>
      <c r="J16" s="1318"/>
      <c r="K16" s="1319"/>
    </row>
    <row r="17" spans="2:11" ht="15.75" thickBot="1">
      <c r="B17" s="1327"/>
      <c r="C17" s="99" t="s">
        <v>19</v>
      </c>
      <c r="D17" s="39" t="s">
        <v>253</v>
      </c>
      <c r="E17" s="39" t="s">
        <v>20</v>
      </c>
      <c r="F17" s="39" t="s">
        <v>21</v>
      </c>
      <c r="G17" s="39" t="s">
        <v>22</v>
      </c>
      <c r="H17" s="39" t="s">
        <v>23</v>
      </c>
      <c r="I17" s="237"/>
      <c r="K17" s="22"/>
    </row>
    <row r="18" spans="2:11" ht="15.75" thickBot="1">
      <c r="B18" s="1327"/>
      <c r="C18" s="3" t="s">
        <v>152</v>
      </c>
      <c r="D18" s="40" t="s">
        <v>255</v>
      </c>
      <c r="E18" s="219"/>
      <c r="F18" s="219"/>
      <c r="G18" s="219"/>
      <c r="H18" s="219"/>
      <c r="I18" s="344"/>
      <c r="K18" s="22"/>
    </row>
    <row r="19" spans="2:11" ht="15.75" thickBot="1">
      <c r="B19" s="1327"/>
      <c r="C19" s="3" t="s">
        <v>154</v>
      </c>
      <c r="D19" s="40" t="s">
        <v>256</v>
      </c>
      <c r="E19" s="219"/>
      <c r="F19" s="219"/>
      <c r="G19" s="219"/>
      <c r="H19" s="219"/>
      <c r="I19" s="344"/>
      <c r="K19" s="22"/>
    </row>
    <row r="20" spans="2:11" ht="15.75" thickBot="1">
      <c r="B20" s="1327"/>
      <c r="C20" s="3" t="s">
        <v>156</v>
      </c>
      <c r="D20" s="40" t="s">
        <v>257</v>
      </c>
      <c r="E20" s="219"/>
      <c r="F20" s="219"/>
      <c r="G20" s="219"/>
      <c r="H20" s="219"/>
      <c r="I20" s="344"/>
      <c r="K20" s="22"/>
    </row>
    <row r="21" spans="2:11" ht="15.75" thickBot="1">
      <c r="B21" s="1327"/>
      <c r="C21" s="3" t="s">
        <v>258</v>
      </c>
      <c r="D21" s="40" t="s">
        <v>259</v>
      </c>
      <c r="E21" s="219"/>
      <c r="F21" s="219"/>
      <c r="G21" s="219"/>
      <c r="H21" s="219"/>
      <c r="I21" s="344"/>
      <c r="K21" s="22"/>
    </row>
    <row r="22" spans="2:11" ht="15.75" thickBot="1">
      <c r="B22" s="1327"/>
      <c r="C22" s="3" t="s">
        <v>260</v>
      </c>
      <c r="D22" s="40" t="s">
        <v>261</v>
      </c>
      <c r="E22" s="219"/>
      <c r="F22" s="219"/>
      <c r="G22" s="219"/>
      <c r="H22" s="219"/>
      <c r="I22" s="344"/>
      <c r="K22" s="22"/>
    </row>
    <row r="23" spans="2:11" ht="15.75" thickBot="1">
      <c r="B23" s="1327"/>
      <c r="C23" s="3" t="s">
        <v>262</v>
      </c>
      <c r="D23" s="40" t="s">
        <v>263</v>
      </c>
      <c r="E23" s="219"/>
      <c r="F23" s="219"/>
      <c r="G23" s="219"/>
      <c r="H23" s="219"/>
      <c r="I23" s="344"/>
      <c r="K23" s="22"/>
    </row>
    <row r="24" spans="2:11" ht="15.75" thickBot="1">
      <c r="B24" s="1327"/>
      <c r="C24" s="3" t="s">
        <v>264</v>
      </c>
      <c r="D24" s="40" t="s">
        <v>265</v>
      </c>
      <c r="E24" s="198" t="str">
        <f>IFERROR(E19/E18,"N.A.")</f>
        <v>N.A.</v>
      </c>
      <c r="F24" s="198" t="str">
        <f>IFERROR(F19/F18,"N.A.")</f>
        <v>N.A.</v>
      </c>
      <c r="G24" s="198" t="str">
        <f>IFERROR(G19/G18,"N.A.")</f>
        <v>N.A.</v>
      </c>
      <c r="H24" s="198" t="str">
        <f>IFERROR(H19/H18,"N.A.")</f>
        <v>N.A.</v>
      </c>
      <c r="I24" s="308"/>
      <c r="K24" s="22"/>
    </row>
    <row r="25" spans="2:11" ht="15.75" thickBot="1">
      <c r="B25" s="1327"/>
      <c r="C25" s="3" t="s">
        <v>266</v>
      </c>
      <c r="D25" s="40" t="s">
        <v>267</v>
      </c>
      <c r="E25" s="198" t="str">
        <f>IFERROR(E21/E20,"N.A.")</f>
        <v>N.A.</v>
      </c>
      <c r="F25" s="198" t="str">
        <f>IFERROR(F21/F20,"N.A.")</f>
        <v>N.A.</v>
      </c>
      <c r="G25" s="198" t="str">
        <f>IFERROR(G21/G20,"N.A.")</f>
        <v>N.A.</v>
      </c>
      <c r="H25" s="198" t="str">
        <f>IFERROR(H21/H20,"N.A.")</f>
        <v>N.A.</v>
      </c>
      <c r="I25" s="308"/>
      <c r="K25" s="22"/>
    </row>
    <row r="26" spans="2:11" ht="15.75" thickBot="1">
      <c r="B26" s="1327"/>
      <c r="C26" s="3" t="s">
        <v>268</v>
      </c>
      <c r="D26" s="40" t="s">
        <v>269</v>
      </c>
      <c r="E26" s="198" t="str">
        <f>IFERROR(E23/E22,"N.A.")</f>
        <v>N.A.</v>
      </c>
      <c r="F26" s="198" t="str">
        <f>IFERROR(F23/F22,"N.A.")</f>
        <v>N.A.</v>
      </c>
      <c r="G26" s="198" t="str">
        <f>IFERROR(G23/G22,"N.A.")</f>
        <v>N.A.</v>
      </c>
      <c r="H26" s="198" t="str">
        <f>IFERROR(H23/H22,"N.A.")</f>
        <v>N.A.</v>
      </c>
      <c r="I26" s="308"/>
      <c r="K26" s="22"/>
    </row>
    <row r="27" spans="2:11" ht="15.75" thickBot="1">
      <c r="B27" s="341"/>
      <c r="C27" s="132"/>
      <c r="D27" s="342" t="s">
        <v>1225</v>
      </c>
      <c r="E27" s="198" t="str">
        <f>IFERROR(AVERAGE(E24:E26),"N.A.")</f>
        <v>N.A.</v>
      </c>
      <c r="F27" s="198" t="str">
        <f>IFERROR(AVERAGE(F24:F26),"N.A.")</f>
        <v>N.A.</v>
      </c>
      <c r="G27" s="198" t="str">
        <f>IFERROR(AVERAGE(G24:G26),"N.A.")</f>
        <v>N.A.</v>
      </c>
      <c r="H27" s="198" t="str">
        <f>IFERROR(AVERAGE(H24:H26),"N.A.")</f>
        <v>N.A.</v>
      </c>
      <c r="I27" s="308"/>
      <c r="K27" s="22"/>
    </row>
    <row r="28" spans="2:11">
      <c r="B28" s="233"/>
      <c r="C28" s="93"/>
      <c r="D28" s="1331"/>
      <c r="E28" s="1332"/>
      <c r="F28" s="1332"/>
      <c r="G28" s="1332"/>
      <c r="H28" s="1332"/>
      <c r="I28" s="1332"/>
      <c r="J28" s="1332"/>
      <c r="K28" s="1333"/>
    </row>
    <row r="29" spans="2:11">
      <c r="B29" s="233"/>
      <c r="C29" s="93"/>
      <c r="D29" s="1317" t="s">
        <v>246</v>
      </c>
      <c r="E29" s="1318"/>
      <c r="F29" s="1318"/>
      <c r="G29" s="1318"/>
      <c r="H29" s="1318"/>
      <c r="I29" s="1318"/>
      <c r="J29" s="1318"/>
      <c r="K29" s="1319"/>
    </row>
    <row r="30" spans="2:11" ht="15.75" thickBot="1">
      <c r="B30" s="233"/>
      <c r="C30" s="93"/>
      <c r="D30" s="1320" t="s">
        <v>247</v>
      </c>
      <c r="E30" s="1321"/>
      <c r="F30" s="1321"/>
      <c r="G30" s="1321"/>
      <c r="H30" s="1321"/>
      <c r="I30" s="1321"/>
      <c r="J30" s="1321"/>
      <c r="K30" s="1322"/>
    </row>
    <row r="31" spans="2:11" ht="24.75" thickBot="1">
      <c r="B31" s="233"/>
      <c r="C31" s="99" t="s">
        <v>19</v>
      </c>
      <c r="D31" s="44" t="s">
        <v>270</v>
      </c>
      <c r="E31" s="44" t="s">
        <v>271</v>
      </c>
      <c r="F31" s="44" t="s">
        <v>272</v>
      </c>
      <c r="G31" s="44" t="s">
        <v>273</v>
      </c>
      <c r="H31" s="44" t="s">
        <v>274</v>
      </c>
      <c r="I31" s="44" t="s">
        <v>275</v>
      </c>
      <c r="J31" s="44" t="s">
        <v>55</v>
      </c>
      <c r="K31" s="117"/>
    </row>
    <row r="32" spans="2:11" s="201" customFormat="1" ht="15.75" thickBot="1">
      <c r="B32" s="230"/>
      <c r="C32" s="235">
        <v>1</v>
      </c>
      <c r="D32" s="31"/>
      <c r="E32" s="169"/>
      <c r="F32" s="220"/>
      <c r="G32" s="220"/>
      <c r="H32" s="220"/>
      <c r="I32" s="220"/>
      <c r="J32" s="31"/>
      <c r="K32" s="115"/>
    </row>
    <row r="33" spans="2:11" s="201" customFormat="1" ht="15.75" thickBot="1">
      <c r="B33" s="230"/>
      <c r="C33" s="235">
        <v>2</v>
      </c>
      <c r="D33" s="31"/>
      <c r="E33" s="169"/>
      <c r="F33" s="220"/>
      <c r="G33" s="220"/>
      <c r="H33" s="220"/>
      <c r="I33" s="220"/>
      <c r="J33" s="31"/>
      <c r="K33" s="115"/>
    </row>
    <row r="34" spans="2:11" s="201" customFormat="1" ht="15.75" thickBot="1">
      <c r="B34" s="230"/>
      <c r="C34" s="235">
        <v>3</v>
      </c>
      <c r="D34" s="31"/>
      <c r="E34" s="169"/>
      <c r="F34" s="220"/>
      <c r="G34" s="220"/>
      <c r="H34" s="220"/>
      <c r="I34" s="220"/>
      <c r="J34" s="31"/>
      <c r="K34" s="115"/>
    </row>
    <row r="35" spans="2:11" s="201" customFormat="1" ht="15.75" thickBot="1">
      <c r="B35" s="230"/>
      <c r="C35" s="235">
        <v>4</v>
      </c>
      <c r="D35" s="31"/>
      <c r="E35" s="169"/>
      <c r="F35" s="220"/>
      <c r="G35" s="220"/>
      <c r="H35" s="220"/>
      <c r="I35" s="220"/>
      <c r="J35" s="31"/>
      <c r="K35" s="115"/>
    </row>
    <row r="36" spans="2:11" s="201" customFormat="1" ht="15.75" thickBot="1">
      <c r="B36" s="230"/>
      <c r="C36" s="235">
        <v>5</v>
      </c>
      <c r="D36" s="31"/>
      <c r="E36" s="169"/>
      <c r="F36" s="220"/>
      <c r="G36" s="220"/>
      <c r="H36" s="220"/>
      <c r="I36" s="220"/>
      <c r="J36" s="31"/>
      <c r="K36" s="115"/>
    </row>
    <row r="37" spans="2:11" s="201" customFormat="1" ht="15.75" thickBot="1">
      <c r="B37" s="230"/>
      <c r="C37" s="235">
        <v>6</v>
      </c>
      <c r="D37" s="31"/>
      <c r="E37" s="169"/>
      <c r="F37" s="220"/>
      <c r="G37" s="220"/>
      <c r="H37" s="220"/>
      <c r="I37" s="220"/>
      <c r="J37" s="31"/>
      <c r="K37" s="115"/>
    </row>
    <row r="38" spans="2:11" s="201" customFormat="1" ht="15.75" thickBot="1">
      <c r="B38" s="230"/>
      <c r="C38" s="235">
        <v>7</v>
      </c>
      <c r="D38" s="31"/>
      <c r="E38" s="169"/>
      <c r="F38" s="220"/>
      <c r="G38" s="220"/>
      <c r="H38" s="220"/>
      <c r="I38" s="220"/>
      <c r="J38" s="31"/>
      <c r="K38" s="115"/>
    </row>
    <row r="39" spans="2:11" s="201" customFormat="1" ht="15.75" thickBot="1">
      <c r="B39" s="230"/>
      <c r="C39" s="235">
        <v>8</v>
      </c>
      <c r="D39" s="31"/>
      <c r="E39" s="169"/>
      <c r="F39" s="220"/>
      <c r="G39" s="220"/>
      <c r="H39" s="220"/>
      <c r="I39" s="220"/>
      <c r="J39" s="31"/>
      <c r="K39" s="115"/>
    </row>
    <row r="40" spans="2:11" s="201" customFormat="1" ht="15.75" thickBot="1">
      <c r="B40" s="230"/>
      <c r="C40" s="235">
        <v>9</v>
      </c>
      <c r="D40" s="31"/>
      <c r="E40" s="169"/>
      <c r="F40" s="220"/>
      <c r="G40" s="220"/>
      <c r="H40" s="220"/>
      <c r="I40" s="220"/>
      <c r="J40" s="31"/>
      <c r="K40" s="115"/>
    </row>
    <row r="41" spans="2:11" s="201" customFormat="1" ht="15.75" thickBot="1">
      <c r="B41" s="230"/>
      <c r="C41" s="235">
        <v>10</v>
      </c>
      <c r="D41" s="31"/>
      <c r="E41" s="169"/>
      <c r="F41" s="220"/>
      <c r="G41" s="220"/>
      <c r="H41" s="220"/>
      <c r="I41" s="220"/>
      <c r="J41" s="31"/>
      <c r="K41" s="115"/>
    </row>
    <row r="42" spans="2:11" s="201" customFormat="1" ht="15.75" thickBot="1">
      <c r="B42" s="230"/>
      <c r="C42" s="235">
        <v>11</v>
      </c>
      <c r="D42" s="31"/>
      <c r="E42" s="169"/>
      <c r="F42" s="220"/>
      <c r="G42" s="220"/>
      <c r="H42" s="220"/>
      <c r="I42" s="220"/>
      <c r="J42" s="31"/>
      <c r="K42" s="115"/>
    </row>
    <row r="43" spans="2:11" s="201" customFormat="1" ht="15.75" thickBot="1">
      <c r="B43" s="230"/>
      <c r="C43" s="235">
        <v>12</v>
      </c>
      <c r="D43" s="31"/>
      <c r="E43" s="169"/>
      <c r="F43" s="220"/>
      <c r="G43" s="220"/>
      <c r="H43" s="220"/>
      <c r="I43" s="220"/>
      <c r="J43" s="31"/>
      <c r="K43" s="115"/>
    </row>
    <row r="44" spans="2:11" s="201" customFormat="1" ht="15.75" thickBot="1">
      <c r="B44" s="230"/>
      <c r="C44" s="235">
        <v>13</v>
      </c>
      <c r="D44" s="31"/>
      <c r="E44" s="169"/>
      <c r="F44" s="220"/>
      <c r="G44" s="220"/>
      <c r="H44" s="220"/>
      <c r="I44" s="220"/>
      <c r="J44" s="31"/>
      <c r="K44" s="115"/>
    </row>
    <row r="45" spans="2:11" s="201" customFormat="1" ht="15.75" thickBot="1">
      <c r="B45" s="230"/>
      <c r="C45" s="235">
        <v>14</v>
      </c>
      <c r="D45" s="31"/>
      <c r="E45" s="169"/>
      <c r="F45" s="220"/>
      <c r="G45" s="220"/>
      <c r="H45" s="220"/>
      <c r="I45" s="220"/>
      <c r="J45" s="31"/>
      <c r="K45" s="115"/>
    </row>
    <row r="46" spans="2:11" s="201" customFormat="1" ht="15.75" thickBot="1">
      <c r="B46" s="230"/>
      <c r="C46" s="235">
        <v>15</v>
      </c>
      <c r="D46" s="31"/>
      <c r="E46" s="169"/>
      <c r="F46" s="220"/>
      <c r="G46" s="220"/>
      <c r="H46" s="220"/>
      <c r="I46" s="220"/>
      <c r="J46" s="31"/>
      <c r="K46" s="115"/>
    </row>
    <row r="47" spans="2:11" s="201" customFormat="1" ht="15.75" thickBot="1">
      <c r="B47" s="230"/>
      <c r="C47" s="235">
        <v>16</v>
      </c>
      <c r="D47" s="31"/>
      <c r="E47" s="169"/>
      <c r="F47" s="220"/>
      <c r="G47" s="220"/>
      <c r="H47" s="220"/>
      <c r="I47" s="220"/>
      <c r="J47" s="31"/>
      <c r="K47" s="115"/>
    </row>
    <row r="48" spans="2:11" s="201" customFormat="1" ht="15.75" thickBot="1">
      <c r="B48" s="230"/>
      <c r="C48" s="235">
        <v>17</v>
      </c>
      <c r="D48" s="31"/>
      <c r="E48" s="169"/>
      <c r="F48" s="220"/>
      <c r="G48" s="220"/>
      <c r="H48" s="220"/>
      <c r="I48" s="220"/>
      <c r="J48" s="31"/>
      <c r="K48" s="115"/>
    </row>
    <row r="49" spans="2:11" s="201" customFormat="1" ht="15.75" thickBot="1">
      <c r="B49" s="230"/>
      <c r="C49" s="235">
        <v>18</v>
      </c>
      <c r="D49" s="31"/>
      <c r="E49" s="169"/>
      <c r="F49" s="220"/>
      <c r="G49" s="220"/>
      <c r="H49" s="220"/>
      <c r="I49" s="220"/>
      <c r="J49" s="31"/>
      <c r="K49" s="115"/>
    </row>
    <row r="50" spans="2:11" s="201" customFormat="1" ht="15.75" thickBot="1">
      <c r="B50" s="230"/>
      <c r="C50" s="235">
        <v>19</v>
      </c>
      <c r="D50" s="31"/>
      <c r="E50" s="169"/>
      <c r="F50" s="220"/>
      <c r="G50" s="220"/>
      <c r="H50" s="220"/>
      <c r="I50" s="220"/>
      <c r="J50" s="31"/>
      <c r="K50" s="115"/>
    </row>
    <row r="51" spans="2:11" ht="15.75" thickBot="1">
      <c r="B51" s="233"/>
      <c r="C51" s="3"/>
      <c r="D51" s="41" t="s">
        <v>151</v>
      </c>
      <c r="E51" s="113"/>
      <c r="F51" s="145">
        <f>SUM(F32:F50)</f>
        <v>0</v>
      </c>
      <c r="G51" s="145">
        <f>SUM(G32:G50)</f>
        <v>0</v>
      </c>
      <c r="H51" s="145">
        <f>SUM(H32:H50)</f>
        <v>0</v>
      </c>
      <c r="I51" s="145">
        <f>SUM(I32:I50)</f>
        <v>0</v>
      </c>
      <c r="J51" s="31"/>
      <c r="K51" s="119"/>
    </row>
    <row r="52" spans="2:11" ht="15.75" thickBot="1">
      <c r="B52" s="234"/>
      <c r="C52" s="94"/>
      <c r="D52" s="1323" t="s">
        <v>276</v>
      </c>
      <c r="E52" s="1324"/>
      <c r="F52" s="1324"/>
      <c r="G52" s="1324"/>
      <c r="H52" s="1324"/>
      <c r="I52" s="1324"/>
      <c r="J52" s="1324"/>
      <c r="K52" s="1325"/>
    </row>
    <row r="53" spans="2:11" ht="36" customHeight="1" thickBot="1">
      <c r="B53" s="73" t="s">
        <v>34</v>
      </c>
      <c r="C53" s="109"/>
      <c r="D53" s="1323" t="s">
        <v>277</v>
      </c>
      <c r="E53" s="1324"/>
      <c r="F53" s="1324"/>
      <c r="G53" s="1324"/>
      <c r="H53" s="1324"/>
      <c r="I53" s="1324"/>
      <c r="J53" s="1324"/>
      <c r="K53" s="1325"/>
    </row>
    <row r="54" spans="2:11" ht="23.25" thickBot="1">
      <c r="B54" s="73" t="s">
        <v>36</v>
      </c>
      <c r="C54" s="109"/>
      <c r="D54" s="1323" t="s">
        <v>278</v>
      </c>
      <c r="E54" s="1324"/>
      <c r="F54" s="1324"/>
      <c r="G54" s="1324"/>
      <c r="H54" s="1324"/>
      <c r="I54" s="1324"/>
      <c r="J54" s="1324"/>
      <c r="K54" s="1325"/>
    </row>
    <row r="55" spans="2:11" ht="15.75" thickBot="1">
      <c r="B55" s="2"/>
      <c r="C55" s="77"/>
      <c r="D55" s="6"/>
      <c r="E55" s="6"/>
      <c r="F55" s="6"/>
      <c r="G55" s="6"/>
      <c r="H55" s="6"/>
      <c r="I55" s="6"/>
      <c r="J55" s="6"/>
      <c r="K55" s="6"/>
    </row>
    <row r="56" spans="2:11" ht="24" customHeight="1" thickBot="1">
      <c r="B56" s="1314" t="s">
        <v>38</v>
      </c>
      <c r="C56" s="1315"/>
      <c r="D56" s="1315"/>
      <c r="E56" s="1316"/>
      <c r="F56" s="6"/>
      <c r="G56" s="6"/>
      <c r="H56" s="6"/>
      <c r="I56" s="6"/>
      <c r="J56" s="6"/>
      <c r="K56" s="6"/>
    </row>
    <row r="57" spans="2:11" ht="15.75" thickBot="1">
      <c r="B57" s="1311">
        <v>1</v>
      </c>
      <c r="C57" s="95"/>
      <c r="D57" s="49" t="s">
        <v>39</v>
      </c>
      <c r="E57" s="31"/>
      <c r="F57" s="6"/>
      <c r="G57" s="6"/>
      <c r="H57" s="6"/>
      <c r="I57" s="6"/>
      <c r="J57" s="6"/>
      <c r="K57" s="6"/>
    </row>
    <row r="58" spans="2:11" ht="15.75" thickBot="1">
      <c r="B58" s="1312"/>
      <c r="C58" s="95"/>
      <c r="D58" s="41" t="s">
        <v>40</v>
      </c>
      <c r="E58" s="31"/>
      <c r="F58" s="6"/>
      <c r="G58" s="6"/>
      <c r="H58" s="6"/>
      <c r="I58" s="6"/>
      <c r="J58" s="6"/>
      <c r="K58" s="6"/>
    </row>
    <row r="59" spans="2:11" ht="15.75" thickBot="1">
      <c r="B59" s="1312"/>
      <c r="C59" s="95"/>
      <c r="D59" s="41" t="s">
        <v>41</v>
      </c>
      <c r="E59" s="31"/>
      <c r="F59" s="6"/>
      <c r="G59" s="6"/>
      <c r="H59" s="6"/>
      <c r="I59" s="6"/>
      <c r="J59" s="6"/>
      <c r="K59" s="6"/>
    </row>
    <row r="60" spans="2:11" ht="15.75" thickBot="1">
      <c r="B60" s="1312"/>
      <c r="C60" s="95"/>
      <c r="D60" s="41" t="s">
        <v>42</v>
      </c>
      <c r="E60" s="31"/>
      <c r="F60" s="6"/>
      <c r="G60" s="6"/>
      <c r="H60" s="6"/>
      <c r="I60" s="6"/>
      <c r="J60" s="6"/>
      <c r="K60" s="6"/>
    </row>
    <row r="61" spans="2:11" ht="15.75" thickBot="1">
      <c r="B61" s="1312"/>
      <c r="C61" s="95"/>
      <c r="D61" s="41" t="s">
        <v>43</v>
      </c>
      <c r="E61" s="31"/>
      <c r="F61" s="6"/>
      <c r="G61" s="6"/>
      <c r="H61" s="6"/>
      <c r="I61" s="6"/>
      <c r="J61" s="6"/>
      <c r="K61" s="6"/>
    </row>
    <row r="62" spans="2:11" ht="15.75" thickBot="1">
      <c r="B62" s="1312"/>
      <c r="C62" s="95"/>
      <c r="D62" s="41" t="s">
        <v>44</v>
      </c>
      <c r="E62" s="31"/>
      <c r="F62" s="6"/>
      <c r="G62" s="6"/>
      <c r="H62" s="6"/>
      <c r="I62" s="6"/>
      <c r="J62" s="6"/>
      <c r="K62" s="6"/>
    </row>
    <row r="63" spans="2:11" ht="15.75" thickBot="1">
      <c r="B63" s="1313"/>
      <c r="C63" s="3"/>
      <c r="D63" s="41" t="s">
        <v>45</v>
      </c>
      <c r="E63" s="31"/>
      <c r="F63" s="6"/>
      <c r="G63" s="6"/>
      <c r="H63" s="6"/>
      <c r="I63" s="6"/>
      <c r="J63" s="6"/>
      <c r="K63" s="6"/>
    </row>
    <row r="64" spans="2:11" ht="15.75" thickBot="1">
      <c r="B64" s="2"/>
      <c r="C64" s="77"/>
      <c r="D64" s="6"/>
      <c r="E64" s="6"/>
      <c r="F64" s="6"/>
      <c r="G64" s="6"/>
      <c r="H64" s="6"/>
      <c r="I64" s="6"/>
      <c r="J64" s="6"/>
      <c r="K64" s="6"/>
    </row>
    <row r="65" spans="2:11" ht="15.75" thickBot="1">
      <c r="B65" s="1314" t="s">
        <v>46</v>
      </c>
      <c r="C65" s="1315"/>
      <c r="D65" s="1315"/>
      <c r="E65" s="1316"/>
      <c r="F65" s="6"/>
      <c r="G65" s="6"/>
      <c r="H65" s="6"/>
      <c r="I65" s="6"/>
      <c r="J65" s="6"/>
      <c r="K65" s="6"/>
    </row>
    <row r="66" spans="2:11" ht="15.75" thickBot="1">
      <c r="B66" s="1311">
        <v>1</v>
      </c>
      <c r="C66" s="95"/>
      <c r="D66" s="49" t="s">
        <v>39</v>
      </c>
      <c r="E66" s="236" t="s">
        <v>47</v>
      </c>
      <c r="F66" s="6"/>
      <c r="G66" s="6"/>
      <c r="H66" s="6"/>
      <c r="I66" s="6"/>
      <c r="J66" s="6"/>
      <c r="K66" s="6"/>
    </row>
    <row r="67" spans="2:11" ht="15.75" thickBot="1">
      <c r="B67" s="1312"/>
      <c r="C67" s="95"/>
      <c r="D67" s="41" t="s">
        <v>40</v>
      </c>
      <c r="E67" s="236" t="s">
        <v>48</v>
      </c>
      <c r="F67" s="6"/>
      <c r="G67" s="6"/>
      <c r="H67" s="6"/>
      <c r="I67" s="6"/>
      <c r="J67" s="6"/>
      <c r="K67" s="6"/>
    </row>
    <row r="68" spans="2:11" ht="15.75" thickBot="1">
      <c r="B68" s="1312"/>
      <c r="C68" s="95"/>
      <c r="D68" s="41" t="s">
        <v>41</v>
      </c>
      <c r="E68" s="306"/>
      <c r="F68" s="6"/>
      <c r="G68" s="6"/>
      <c r="H68" s="6"/>
      <c r="I68" s="6"/>
      <c r="J68" s="6"/>
      <c r="K68" s="6"/>
    </row>
    <row r="69" spans="2:11" ht="15.75" thickBot="1">
      <c r="B69" s="1312"/>
      <c r="C69" s="95"/>
      <c r="D69" s="41" t="s">
        <v>42</v>
      </c>
      <c r="E69" s="306"/>
      <c r="F69" s="6"/>
      <c r="G69" s="6"/>
      <c r="H69" s="6"/>
      <c r="I69" s="6"/>
      <c r="J69" s="6"/>
      <c r="K69" s="6"/>
    </row>
    <row r="70" spans="2:11" ht="15.75" thickBot="1">
      <c r="B70" s="1312"/>
      <c r="C70" s="95"/>
      <c r="D70" s="41" t="s">
        <v>43</v>
      </c>
      <c r="E70" s="306"/>
      <c r="F70" s="6"/>
      <c r="G70" s="6"/>
      <c r="H70" s="6"/>
      <c r="I70" s="6"/>
      <c r="J70" s="6"/>
      <c r="K70" s="6"/>
    </row>
    <row r="71" spans="2:11" ht="15.75" thickBot="1">
      <c r="B71" s="1312"/>
      <c r="C71" s="95"/>
      <c r="D71" s="41" t="s">
        <v>44</v>
      </c>
      <c r="E71" s="306"/>
      <c r="F71" s="6"/>
      <c r="G71" s="6"/>
      <c r="H71" s="6"/>
      <c r="I71" s="6"/>
      <c r="J71" s="6"/>
      <c r="K71" s="6"/>
    </row>
    <row r="72" spans="2:11" ht="15.75" thickBot="1">
      <c r="B72" s="1313"/>
      <c r="C72" s="3"/>
      <c r="D72" s="41" t="s">
        <v>45</v>
      </c>
      <c r="E72" s="306"/>
      <c r="F72" s="6"/>
      <c r="G72" s="6"/>
      <c r="H72" s="6"/>
      <c r="I72" s="6"/>
      <c r="J72" s="6"/>
      <c r="K72" s="6"/>
    </row>
    <row r="73" spans="2:11" ht="15.75" thickBot="1">
      <c r="B73" s="2"/>
      <c r="C73" s="77"/>
      <c r="D73" s="6"/>
      <c r="E73" s="6"/>
      <c r="F73" s="6"/>
      <c r="G73" s="6"/>
      <c r="H73" s="6"/>
      <c r="I73" s="6"/>
      <c r="J73" s="6"/>
      <c r="K73" s="6"/>
    </row>
    <row r="74" spans="2:11" ht="15.75" thickBot="1">
      <c r="B74" s="1314" t="s">
        <v>49</v>
      </c>
      <c r="C74" s="1315"/>
      <c r="D74" s="1315"/>
      <c r="E74" s="1315"/>
      <c r="F74" s="1316"/>
      <c r="G74" s="6"/>
      <c r="H74" s="6"/>
      <c r="I74" s="6"/>
      <c r="J74" s="6"/>
      <c r="K74" s="6"/>
    </row>
    <row r="75" spans="2:11" ht="24.75" thickBot="1">
      <c r="B75" s="48" t="s">
        <v>50</v>
      </c>
      <c r="C75" s="41" t="s">
        <v>51</v>
      </c>
      <c r="D75" s="41" t="s">
        <v>52</v>
      </c>
      <c r="E75" s="41" t="s">
        <v>53</v>
      </c>
      <c r="F75" s="6"/>
      <c r="G75" s="6"/>
      <c r="H75" s="6"/>
      <c r="I75" s="6"/>
      <c r="J75" s="6"/>
    </row>
    <row r="76" spans="2:11" ht="96.75" thickBot="1">
      <c r="B76" s="50">
        <v>42401</v>
      </c>
      <c r="C76" s="41">
        <v>0.01</v>
      </c>
      <c r="D76" s="69" t="s">
        <v>279</v>
      </c>
      <c r="E76" s="41"/>
      <c r="F76" s="6"/>
      <c r="G76" s="6"/>
      <c r="H76" s="6"/>
      <c r="I76" s="6"/>
      <c r="J76" s="6"/>
    </row>
    <row r="77" spans="2:11" ht="15.75" thickBot="1">
      <c r="B77" s="2"/>
      <c r="C77" s="77"/>
      <c r="D77" s="6"/>
      <c r="E77" s="6"/>
      <c r="F77" s="6"/>
      <c r="G77" s="6"/>
      <c r="H77" s="6"/>
      <c r="I77" s="6"/>
      <c r="J77" s="6"/>
      <c r="K77" s="6"/>
    </row>
    <row r="78" spans="2:11" ht="15.75" thickBot="1">
      <c r="B78" s="5" t="s">
        <v>55</v>
      </c>
      <c r="C78" s="97"/>
      <c r="D78" s="6"/>
      <c r="E78" s="6"/>
      <c r="F78" s="6"/>
      <c r="G78" s="6"/>
      <c r="H78" s="6"/>
      <c r="I78" s="6"/>
      <c r="J78" s="6"/>
      <c r="K78" s="6"/>
    </row>
    <row r="79" spans="2:11">
      <c r="B79" s="1300"/>
      <c r="C79" s="1301"/>
      <c r="D79" s="1301"/>
      <c r="E79" s="1301"/>
      <c r="F79" s="1301"/>
      <c r="G79" s="1301"/>
      <c r="H79" s="1301"/>
      <c r="I79" s="1301"/>
      <c r="J79" s="1301"/>
      <c r="K79" s="6"/>
    </row>
    <row r="80" spans="2:11" ht="15.75" thickBot="1">
      <c r="B80" s="1300"/>
      <c r="C80" s="1301"/>
      <c r="D80" s="1301"/>
      <c r="E80" s="1301"/>
      <c r="F80" s="1301"/>
      <c r="G80" s="1301"/>
      <c r="H80" s="1301"/>
      <c r="I80" s="1301"/>
      <c r="J80" s="1301"/>
      <c r="K80" s="6"/>
    </row>
    <row r="81" spans="2:11" ht="15.75" thickBot="1">
      <c r="B81" s="1314" t="s">
        <v>56</v>
      </c>
      <c r="C81" s="1315"/>
      <c r="D81" s="1316"/>
      <c r="E81" s="6"/>
      <c r="F81" s="6"/>
      <c r="G81" s="6"/>
      <c r="H81" s="6"/>
      <c r="I81" s="6"/>
      <c r="J81" s="6"/>
      <c r="K81" s="6"/>
    </row>
    <row r="82" spans="2:11" ht="120.75" thickBot="1">
      <c r="B82" s="48" t="s">
        <v>57</v>
      </c>
      <c r="C82" s="3"/>
      <c r="D82" s="41" t="s">
        <v>221</v>
      </c>
      <c r="E82" s="6"/>
      <c r="F82" s="6"/>
      <c r="G82" s="6"/>
      <c r="H82" s="6"/>
      <c r="I82" s="6"/>
      <c r="J82" s="6"/>
      <c r="K82" s="6"/>
    </row>
    <row r="83" spans="2:11">
      <c r="B83" s="1311" t="s">
        <v>59</v>
      </c>
      <c r="C83" s="95"/>
      <c r="D83" s="54" t="s">
        <v>60</v>
      </c>
      <c r="E83" s="6"/>
      <c r="F83" s="6"/>
      <c r="G83" s="6"/>
      <c r="H83" s="6"/>
      <c r="I83" s="6"/>
      <c r="J83" s="6"/>
      <c r="K83" s="6"/>
    </row>
    <row r="84" spans="2:11" ht="72">
      <c r="B84" s="1312"/>
      <c r="C84" s="95"/>
      <c r="D84" s="47" t="s">
        <v>222</v>
      </c>
      <c r="E84" s="6"/>
      <c r="F84" s="6"/>
      <c r="G84" s="6"/>
      <c r="H84" s="6"/>
      <c r="I84" s="6"/>
      <c r="J84" s="6"/>
      <c r="K84" s="6"/>
    </row>
    <row r="85" spans="2:11" ht="48">
      <c r="B85" s="1312"/>
      <c r="C85" s="95"/>
      <c r="D85" s="47" t="s">
        <v>223</v>
      </c>
      <c r="E85" s="6"/>
      <c r="F85" s="6"/>
      <c r="G85" s="6"/>
      <c r="H85" s="6"/>
      <c r="I85" s="6"/>
      <c r="J85" s="6"/>
      <c r="K85" s="6"/>
    </row>
    <row r="86" spans="2:11">
      <c r="B86" s="1312"/>
      <c r="C86" s="95"/>
      <c r="D86" s="54" t="s">
        <v>224</v>
      </c>
      <c r="E86" s="6"/>
      <c r="F86" s="6"/>
      <c r="G86" s="6"/>
      <c r="H86" s="6"/>
      <c r="I86" s="6"/>
      <c r="J86" s="6"/>
      <c r="K86" s="6"/>
    </row>
    <row r="87" spans="2:11">
      <c r="B87" s="1312"/>
      <c r="C87" s="95"/>
      <c r="D87" s="47" t="s">
        <v>64</v>
      </c>
      <c r="E87" s="6"/>
      <c r="F87" s="6"/>
      <c r="G87" s="6"/>
      <c r="H87" s="6"/>
      <c r="I87" s="6"/>
      <c r="J87" s="6"/>
      <c r="K87" s="6"/>
    </row>
    <row r="88" spans="2:11">
      <c r="B88" s="1312"/>
      <c r="C88" s="95"/>
      <c r="D88" s="47" t="s">
        <v>165</v>
      </c>
      <c r="E88" s="6"/>
      <c r="F88" s="6"/>
      <c r="G88" s="6"/>
      <c r="H88" s="6"/>
      <c r="I88" s="6"/>
      <c r="J88" s="6"/>
      <c r="K88" s="6"/>
    </row>
    <row r="89" spans="2:11" ht="15.75" thickBot="1">
      <c r="B89" s="1313"/>
      <c r="C89" s="3"/>
      <c r="D89" s="41" t="s">
        <v>225</v>
      </c>
      <c r="E89" s="6"/>
      <c r="F89" s="6"/>
      <c r="G89" s="6"/>
      <c r="H89" s="6"/>
      <c r="I89" s="6"/>
      <c r="J89" s="6"/>
      <c r="K89" s="6"/>
    </row>
    <row r="90" spans="2:11" ht="24.75" thickBot="1">
      <c r="B90" s="48" t="s">
        <v>72</v>
      </c>
      <c r="C90" s="3"/>
      <c r="D90" s="41"/>
      <c r="E90" s="6"/>
      <c r="F90" s="6"/>
      <c r="G90" s="6"/>
      <c r="H90" s="6"/>
      <c r="I90" s="6"/>
      <c r="J90" s="6"/>
      <c r="K90" s="6"/>
    </row>
    <row r="91" spans="2:11" ht="156">
      <c r="B91" s="1311" t="s">
        <v>73</v>
      </c>
      <c r="C91" s="95"/>
      <c r="D91" s="47" t="s">
        <v>226</v>
      </c>
      <c r="E91" s="6"/>
      <c r="F91" s="6"/>
      <c r="G91" s="6"/>
      <c r="H91" s="6"/>
      <c r="I91" s="6"/>
      <c r="J91" s="6"/>
      <c r="K91" s="6"/>
    </row>
    <row r="92" spans="2:11" ht="132.75" thickBot="1">
      <c r="B92" s="1313"/>
      <c r="C92" s="3"/>
      <c r="D92" s="41" t="s">
        <v>227</v>
      </c>
      <c r="E92" s="6"/>
      <c r="F92" s="6"/>
      <c r="G92" s="6"/>
      <c r="H92" s="6"/>
      <c r="I92" s="6"/>
      <c r="J92" s="6"/>
      <c r="K92" s="6"/>
    </row>
    <row r="93" spans="2:11" ht="29.45" customHeight="1">
      <c r="B93" s="1311" t="s">
        <v>90</v>
      </c>
      <c r="C93" s="95"/>
      <c r="D93" s="47" t="s">
        <v>91</v>
      </c>
      <c r="E93" s="6"/>
      <c r="F93" s="6"/>
      <c r="G93" s="6"/>
      <c r="H93" s="6"/>
      <c r="I93" s="6"/>
      <c r="J93" s="6"/>
      <c r="K93" s="6"/>
    </row>
    <row r="94" spans="2:11" ht="73.5">
      <c r="B94" s="1312"/>
      <c r="C94" s="95"/>
      <c r="D94" s="47" t="s">
        <v>228</v>
      </c>
      <c r="E94" s="6"/>
      <c r="F94" s="6"/>
      <c r="G94" s="6"/>
      <c r="H94" s="6"/>
      <c r="I94" s="6"/>
      <c r="J94" s="6"/>
      <c r="K94" s="6"/>
    </row>
    <row r="95" spans="2:11" ht="37.5">
      <c r="B95" s="1312"/>
      <c r="C95" s="95"/>
      <c r="D95" s="47" t="s">
        <v>229</v>
      </c>
      <c r="E95" s="6"/>
      <c r="F95" s="6"/>
      <c r="G95" s="6"/>
      <c r="H95" s="6"/>
      <c r="I95" s="6"/>
      <c r="J95" s="6"/>
      <c r="K95" s="6"/>
    </row>
    <row r="96" spans="2:11" ht="37.5">
      <c r="B96" s="1312"/>
      <c r="C96" s="95"/>
      <c r="D96" s="47" t="s">
        <v>230</v>
      </c>
      <c r="E96" s="6"/>
      <c r="F96" s="6"/>
      <c r="G96" s="6"/>
      <c r="H96" s="6"/>
      <c r="I96" s="6"/>
      <c r="J96" s="6"/>
      <c r="K96" s="6"/>
    </row>
    <row r="97" spans="2:11" ht="37.5">
      <c r="B97" s="1312"/>
      <c r="C97" s="95"/>
      <c r="D97" s="47" t="s">
        <v>231</v>
      </c>
      <c r="E97" s="6"/>
      <c r="F97" s="6"/>
      <c r="G97" s="6"/>
      <c r="H97" s="6"/>
      <c r="I97" s="6"/>
      <c r="J97" s="6"/>
      <c r="K97" s="6"/>
    </row>
    <row r="98" spans="2:11">
      <c r="B98" s="1312"/>
      <c r="C98" s="95"/>
      <c r="D98" s="47" t="s">
        <v>232</v>
      </c>
      <c r="E98" s="6"/>
      <c r="F98" s="6"/>
      <c r="G98" s="6"/>
      <c r="H98" s="6"/>
      <c r="I98" s="6"/>
      <c r="J98" s="6"/>
      <c r="K98" s="6"/>
    </row>
    <row r="99" spans="2:11">
      <c r="B99" s="1312"/>
      <c r="C99" s="95"/>
      <c r="D99" s="47" t="s">
        <v>233</v>
      </c>
      <c r="E99" s="6"/>
      <c r="F99" s="6"/>
      <c r="G99" s="6"/>
      <c r="H99" s="6"/>
      <c r="I99" s="6"/>
      <c r="J99" s="6"/>
      <c r="K99" s="6"/>
    </row>
    <row r="100" spans="2:11">
      <c r="B100" s="1312"/>
      <c r="C100" s="95"/>
      <c r="D100" s="47" t="s">
        <v>234</v>
      </c>
      <c r="E100" s="6"/>
      <c r="F100" s="6"/>
      <c r="G100" s="6"/>
      <c r="H100" s="6"/>
      <c r="I100" s="6"/>
      <c r="J100" s="6"/>
      <c r="K100" s="6"/>
    </row>
    <row r="101" spans="2:11">
      <c r="B101" s="1312"/>
      <c r="C101" s="95"/>
      <c r="D101" s="47" t="s">
        <v>99</v>
      </c>
      <c r="E101" s="6"/>
      <c r="F101" s="6"/>
      <c r="G101" s="6"/>
      <c r="H101" s="6"/>
      <c r="I101" s="6"/>
      <c r="J101" s="6"/>
      <c r="K101" s="6"/>
    </row>
    <row r="102" spans="2:11" ht="84">
      <c r="B102" s="1312"/>
      <c r="C102" s="95"/>
      <c r="D102" s="55" t="s">
        <v>235</v>
      </c>
      <c r="E102" s="6"/>
      <c r="F102" s="6"/>
      <c r="G102" s="6"/>
      <c r="H102" s="6"/>
      <c r="I102" s="6"/>
      <c r="J102" s="6"/>
      <c r="K102" s="6"/>
    </row>
    <row r="103" spans="2:11" ht="24">
      <c r="B103" s="1312"/>
      <c r="C103" s="95"/>
      <c r="D103" s="54" t="s">
        <v>236</v>
      </c>
      <c r="E103" s="6"/>
      <c r="F103" s="6"/>
      <c r="G103" s="6"/>
      <c r="H103" s="6"/>
      <c r="I103" s="6"/>
      <c r="J103" s="6"/>
      <c r="K103" s="6"/>
    </row>
    <row r="104" spans="2:11">
      <c r="B104" s="1312"/>
      <c r="C104" s="95"/>
      <c r="D104" s="17"/>
      <c r="E104" s="6"/>
      <c r="F104" s="6"/>
      <c r="G104" s="6"/>
      <c r="H104" s="6"/>
      <c r="I104" s="6"/>
      <c r="J104" s="6"/>
      <c r="K104" s="6"/>
    </row>
    <row r="105" spans="2:11">
      <c r="B105" s="1312"/>
      <c r="C105" s="95"/>
      <c r="D105" s="47" t="s">
        <v>91</v>
      </c>
      <c r="E105" s="6"/>
      <c r="F105" s="6"/>
      <c r="G105" s="6"/>
      <c r="H105" s="6"/>
      <c r="I105" s="6"/>
      <c r="J105" s="6"/>
      <c r="K105" s="6"/>
    </row>
    <row r="106" spans="2:11" ht="37.5">
      <c r="B106" s="1312"/>
      <c r="C106" s="95"/>
      <c r="D106" s="47" t="s">
        <v>229</v>
      </c>
      <c r="E106" s="6"/>
      <c r="F106" s="6"/>
      <c r="G106" s="6"/>
      <c r="H106" s="6"/>
      <c r="I106" s="6"/>
      <c r="J106" s="6"/>
      <c r="K106" s="6"/>
    </row>
    <row r="107" spans="2:11" ht="25.5">
      <c r="B107" s="1312"/>
      <c r="C107" s="95"/>
      <c r="D107" s="47" t="s">
        <v>237</v>
      </c>
      <c r="E107" s="6"/>
      <c r="F107" s="6"/>
      <c r="G107" s="6"/>
      <c r="H107" s="6"/>
      <c r="I107" s="6"/>
      <c r="J107" s="6"/>
      <c r="K107" s="6"/>
    </row>
    <row r="108" spans="2:11">
      <c r="B108" s="1312"/>
      <c r="C108" s="95"/>
      <c r="D108" s="47" t="s">
        <v>238</v>
      </c>
      <c r="E108" s="6"/>
      <c r="F108" s="6"/>
      <c r="G108" s="6"/>
      <c r="H108" s="6"/>
      <c r="I108" s="6"/>
      <c r="J108" s="6"/>
      <c r="K108" s="6"/>
    </row>
    <row r="109" spans="2:11">
      <c r="B109" s="1312"/>
      <c r="C109" s="95"/>
      <c r="D109" s="54" t="s">
        <v>239</v>
      </c>
      <c r="E109" s="6"/>
      <c r="F109" s="6"/>
      <c r="G109" s="6"/>
      <c r="H109" s="6"/>
      <c r="I109" s="6"/>
      <c r="J109" s="6"/>
      <c r="K109" s="6"/>
    </row>
    <row r="110" spans="2:11">
      <c r="B110" s="1312"/>
      <c r="C110" s="95"/>
      <c r="D110" s="17"/>
      <c r="E110" s="6"/>
      <c r="F110" s="6"/>
      <c r="G110" s="6"/>
      <c r="H110" s="6"/>
      <c r="I110" s="6"/>
      <c r="J110" s="6"/>
      <c r="K110" s="6"/>
    </row>
    <row r="111" spans="2:11">
      <c r="B111" s="1312"/>
      <c r="C111" s="95"/>
      <c r="D111" s="47" t="s">
        <v>91</v>
      </c>
      <c r="E111" s="6"/>
      <c r="F111" s="6"/>
      <c r="G111" s="6"/>
      <c r="H111" s="6"/>
      <c r="I111" s="6"/>
      <c r="J111" s="6"/>
      <c r="K111" s="6"/>
    </row>
    <row r="112" spans="2:11" ht="37.5">
      <c r="B112" s="1312"/>
      <c r="C112" s="95"/>
      <c r="D112" s="47" t="s">
        <v>230</v>
      </c>
      <c r="E112" s="6"/>
      <c r="F112" s="6"/>
      <c r="G112" s="6"/>
      <c r="H112" s="6"/>
      <c r="I112" s="6"/>
      <c r="J112" s="6"/>
      <c r="K112" s="6"/>
    </row>
    <row r="113" spans="2:11" ht="25.5">
      <c r="B113" s="1312"/>
      <c r="C113" s="95"/>
      <c r="D113" s="47" t="s">
        <v>240</v>
      </c>
      <c r="E113" s="6"/>
      <c r="F113" s="6"/>
      <c r="G113" s="6"/>
      <c r="H113" s="6"/>
      <c r="I113" s="6"/>
      <c r="J113" s="6"/>
      <c r="K113" s="6"/>
    </row>
    <row r="114" spans="2:11">
      <c r="B114" s="1312"/>
      <c r="C114" s="95"/>
      <c r="D114" s="47" t="s">
        <v>241</v>
      </c>
      <c r="E114" s="6"/>
      <c r="F114" s="6"/>
      <c r="G114" s="6"/>
      <c r="H114" s="6"/>
      <c r="I114" s="6"/>
      <c r="J114" s="6"/>
      <c r="K114" s="6"/>
    </row>
    <row r="115" spans="2:11">
      <c r="B115" s="1312"/>
      <c r="C115" s="95"/>
      <c r="D115" s="54" t="s">
        <v>242</v>
      </c>
      <c r="E115" s="6"/>
      <c r="F115" s="6"/>
      <c r="G115" s="6"/>
      <c r="H115" s="6"/>
      <c r="I115" s="6"/>
      <c r="J115" s="6"/>
      <c r="K115" s="6"/>
    </row>
    <row r="116" spans="2:11">
      <c r="B116" s="1312"/>
      <c r="C116" s="95"/>
      <c r="D116" s="17"/>
      <c r="E116" s="6"/>
      <c r="F116" s="6"/>
      <c r="G116" s="6"/>
      <c r="H116" s="6"/>
      <c r="I116" s="6"/>
      <c r="J116" s="6"/>
      <c r="K116" s="6"/>
    </row>
    <row r="117" spans="2:11">
      <c r="B117" s="1312"/>
      <c r="C117" s="95"/>
      <c r="D117" s="47" t="s">
        <v>91</v>
      </c>
      <c r="E117" s="6"/>
      <c r="F117" s="6"/>
      <c r="G117" s="6"/>
      <c r="H117" s="6"/>
      <c r="I117" s="6"/>
      <c r="J117" s="6"/>
      <c r="K117" s="6"/>
    </row>
    <row r="118" spans="2:11" ht="37.5">
      <c r="B118" s="1312"/>
      <c r="C118" s="95"/>
      <c r="D118" s="47" t="s">
        <v>243</v>
      </c>
      <c r="E118" s="6"/>
      <c r="F118" s="6"/>
      <c r="G118" s="6"/>
      <c r="H118" s="6"/>
      <c r="I118" s="6"/>
      <c r="J118" s="6"/>
      <c r="K118" s="6"/>
    </row>
    <row r="119" spans="2:11" ht="25.5">
      <c r="B119" s="1312"/>
      <c r="C119" s="95"/>
      <c r="D119" s="47" t="s">
        <v>244</v>
      </c>
      <c r="E119" s="6"/>
      <c r="F119" s="6"/>
      <c r="G119" s="6"/>
      <c r="H119" s="6"/>
      <c r="I119" s="6"/>
      <c r="J119" s="6"/>
      <c r="K119" s="6"/>
    </row>
    <row r="120" spans="2:11">
      <c r="B120" s="1312"/>
      <c r="C120" s="95"/>
      <c r="D120" s="47" t="s">
        <v>245</v>
      </c>
      <c r="E120" s="6"/>
      <c r="F120" s="6"/>
      <c r="G120" s="6"/>
      <c r="H120" s="6"/>
      <c r="I120" s="6"/>
      <c r="J120" s="6"/>
      <c r="K120" s="6"/>
    </row>
    <row r="121" spans="2:11">
      <c r="B121" s="1312"/>
      <c r="C121" s="95"/>
      <c r="D121" s="54" t="s">
        <v>246</v>
      </c>
      <c r="E121" s="6"/>
      <c r="F121" s="6"/>
      <c r="G121" s="6"/>
      <c r="H121" s="6"/>
      <c r="I121" s="6"/>
      <c r="J121" s="6"/>
      <c r="K121" s="6"/>
    </row>
    <row r="122" spans="2:11" ht="36">
      <c r="B122" s="1312"/>
      <c r="C122" s="95"/>
      <c r="D122" s="54" t="s">
        <v>247</v>
      </c>
      <c r="E122" s="6"/>
      <c r="F122" s="6"/>
      <c r="G122" s="6"/>
      <c r="H122" s="6"/>
      <c r="I122" s="6"/>
      <c r="J122" s="6"/>
      <c r="K122" s="6"/>
    </row>
    <row r="123" spans="2:11">
      <c r="B123" s="1312"/>
      <c r="C123" s="95"/>
      <c r="D123" s="47" t="s">
        <v>248</v>
      </c>
      <c r="E123" s="6"/>
      <c r="F123" s="6"/>
      <c r="G123" s="6"/>
      <c r="H123" s="6"/>
      <c r="I123" s="6"/>
      <c r="J123" s="6"/>
      <c r="K123" s="6"/>
    </row>
    <row r="124" spans="2:11">
      <c r="B124" s="1312"/>
      <c r="C124" s="95"/>
      <c r="D124" s="47" t="s">
        <v>91</v>
      </c>
      <c r="E124" s="6"/>
      <c r="F124" s="6"/>
      <c r="G124" s="6"/>
      <c r="H124" s="6"/>
      <c r="I124" s="6"/>
      <c r="J124" s="6"/>
      <c r="K124" s="6"/>
    </row>
    <row r="125" spans="2:11" ht="49.5">
      <c r="B125" s="1312"/>
      <c r="C125" s="95"/>
      <c r="D125" s="47" t="s">
        <v>249</v>
      </c>
      <c r="E125" s="6"/>
      <c r="F125" s="6"/>
      <c r="G125" s="6"/>
      <c r="H125" s="6"/>
      <c r="I125" s="6"/>
      <c r="J125" s="6"/>
      <c r="K125" s="6"/>
    </row>
    <row r="126" spans="2:11" ht="49.5">
      <c r="B126" s="1312"/>
      <c r="C126" s="95"/>
      <c r="D126" s="47" t="s">
        <v>250</v>
      </c>
      <c r="E126" s="6"/>
      <c r="F126" s="6"/>
      <c r="G126" s="6"/>
      <c r="H126" s="6"/>
      <c r="I126" s="6"/>
      <c r="J126" s="6"/>
      <c r="K126" s="6"/>
    </row>
    <row r="127" spans="2:11" ht="50.25" thickBot="1">
      <c r="B127" s="1313"/>
      <c r="C127" s="3"/>
      <c r="D127" s="41" t="s">
        <v>251</v>
      </c>
      <c r="E127" s="6"/>
      <c r="F127" s="6"/>
      <c r="G127" s="6"/>
      <c r="H127" s="6"/>
      <c r="I127" s="6"/>
      <c r="J127" s="6"/>
      <c r="K127" s="6"/>
    </row>
  </sheetData>
  <sheetProtection insertRows="0"/>
  <mergeCells count="29">
    <mergeCell ref="B93:B127"/>
    <mergeCell ref="B66:B72"/>
    <mergeCell ref="B74:F74"/>
    <mergeCell ref="B10:D10"/>
    <mergeCell ref="F10:S10"/>
    <mergeCell ref="F11:S11"/>
    <mergeCell ref="E12:R12"/>
    <mergeCell ref="E13:R13"/>
    <mergeCell ref="D52:K52"/>
    <mergeCell ref="B15:B26"/>
    <mergeCell ref="B81:D81"/>
    <mergeCell ref="B83:B89"/>
    <mergeCell ref="B91:B92"/>
    <mergeCell ref="D15:K15"/>
    <mergeCell ref="D16:K16"/>
    <mergeCell ref="D28:K28"/>
    <mergeCell ref="B79:J80"/>
    <mergeCell ref="B57:B63"/>
    <mergeCell ref="B65:E65"/>
    <mergeCell ref="D29:K29"/>
    <mergeCell ref="D30:K30"/>
    <mergeCell ref="D53:K53"/>
    <mergeCell ref="D54:K54"/>
    <mergeCell ref="B56:E56"/>
    <mergeCell ref="A1:P1"/>
    <mergeCell ref="A2:P2"/>
    <mergeCell ref="A3:P3"/>
    <mergeCell ref="A4:D4"/>
    <mergeCell ref="A5:P5"/>
  </mergeCells>
  <conditionalFormatting sqref="F10">
    <cfRule type="notContainsBlanks" dxfId="108" priority="4">
      <formula>LEN(TRIM(F10))&gt;0</formula>
    </cfRule>
  </conditionalFormatting>
  <conditionalFormatting sqref="F11:S11">
    <cfRule type="expression" dxfId="107" priority="2">
      <formula>E11="NO SE REPORTA"</formula>
    </cfRule>
    <cfRule type="expression" dxfId="106" priority="3">
      <formula>E10="NO APLICA"</formula>
    </cfRule>
  </conditionalFormatting>
  <conditionalFormatting sqref="E12:R12">
    <cfRule type="expression" dxfId="105"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23">
      <formula1>0</formula1>
    </dataValidation>
    <dataValidation type="whole" operator="greaterThanOrEqual" allowBlank="1" showInputMessage="1" showErrorMessage="1" errorTitle="ERROR" error="Valor en PESOS (sin centavos)" sqref="F32:I50">
      <formula1>0</formula1>
    </dataValidation>
    <dataValidation type="textLength" allowBlank="1" showInputMessage="1" showErrorMessage="1" errorTitle="ERROR" error="Escriba POMCA, PMM o PMA" promptTitle="ESCRIBA" prompt="POMCA, PMA o PMM" sqref="E32:E50">
      <formula1>1</formula1>
      <formula2>5</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U101"/>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280</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2020</v>
      </c>
      <c r="D8" s="260" t="str">
        <f>IF(E10="NO APLICA","NO APLICA",IF(E11="NO SE REPORTA","SIN INFORMACION",+E19))</f>
        <v>N.A.</v>
      </c>
      <c r="E8" s="267"/>
      <c r="F8" s="251" t="s">
        <v>130</v>
      </c>
      <c r="G8" s="251"/>
      <c r="H8" s="251"/>
      <c r="I8" s="251"/>
      <c r="J8" s="251"/>
      <c r="K8" s="251"/>
    </row>
    <row r="9" spans="1:21">
      <c r="A9" s="248"/>
      <c r="B9" s="513" t="s">
        <v>1203</v>
      </c>
      <c r="C9" s="268"/>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268"/>
      <c r="D14" s="251"/>
      <c r="E14" s="251"/>
      <c r="F14" s="251"/>
      <c r="G14" s="251"/>
      <c r="H14" s="251"/>
      <c r="I14" s="251"/>
      <c r="J14" s="251"/>
      <c r="K14" s="251"/>
    </row>
    <row r="15" spans="1:21" ht="15.6" customHeight="1" thickTop="1" thickBot="1">
      <c r="A15" s="248"/>
      <c r="B15" s="1336" t="s">
        <v>2</v>
      </c>
      <c r="C15" s="271"/>
      <c r="D15" s="1264" t="s">
        <v>3</v>
      </c>
      <c r="E15" s="1265"/>
      <c r="F15" s="1265"/>
      <c r="G15" s="1265"/>
      <c r="H15" s="1265"/>
      <c r="I15" s="1266"/>
      <c r="J15" s="251"/>
      <c r="K15" s="251"/>
    </row>
    <row r="16" spans="1:21" ht="15.75" thickBot="1">
      <c r="A16" s="248"/>
      <c r="B16" s="1280"/>
      <c r="C16" s="275"/>
      <c r="D16" s="276" t="s">
        <v>150</v>
      </c>
      <c r="E16" s="283" t="s">
        <v>20</v>
      </c>
      <c r="F16" s="283" t="s">
        <v>21</v>
      </c>
      <c r="G16" s="283" t="s">
        <v>22</v>
      </c>
      <c r="H16" s="283" t="s">
        <v>23</v>
      </c>
      <c r="I16" s="345"/>
      <c r="J16" s="251"/>
      <c r="K16" s="251"/>
    </row>
    <row r="17" spans="1:11" ht="60.75" thickBot="1">
      <c r="A17" s="248"/>
      <c r="B17" s="1280"/>
      <c r="C17" s="275"/>
      <c r="D17" s="346" t="s">
        <v>305</v>
      </c>
      <c r="E17" s="219"/>
      <c r="F17" s="219"/>
      <c r="G17" s="219"/>
      <c r="H17" s="219"/>
      <c r="I17" s="343"/>
      <c r="J17" s="251"/>
      <c r="K17" s="251"/>
    </row>
    <row r="18" spans="1:11" ht="60.75" thickBot="1">
      <c r="A18" s="248"/>
      <c r="B18" s="1280"/>
      <c r="C18" s="275"/>
      <c r="D18" s="346" t="s">
        <v>306</v>
      </c>
      <c r="E18" s="219"/>
      <c r="F18" s="219"/>
      <c r="G18" s="219"/>
      <c r="H18" s="219"/>
      <c r="I18" s="343"/>
      <c r="J18" s="251"/>
      <c r="K18" s="251"/>
    </row>
    <row r="19" spans="1:11" ht="60.75" thickBot="1">
      <c r="A19" s="248"/>
      <c r="B19" s="1280"/>
      <c r="C19" s="275"/>
      <c r="D19" s="346" t="s">
        <v>307</v>
      </c>
      <c r="E19" s="198" t="str">
        <f>IFERROR(E18/E17,"N.A.")</f>
        <v>N.A.</v>
      </c>
      <c r="F19" s="198" t="str">
        <f>IFERROR(F18/F17,"N.A.")</f>
        <v>N.A.</v>
      </c>
      <c r="G19" s="198" t="str">
        <f>IFERROR(G18/G17,"N.A.")</f>
        <v>N.A.</v>
      </c>
      <c r="H19" s="198" t="str">
        <f>IFERROR(H18/H17,"N.A.")</f>
        <v>N.A.</v>
      </c>
      <c r="I19" s="308"/>
      <c r="J19" s="251"/>
      <c r="K19" s="251"/>
    </row>
    <row r="20" spans="1:11" ht="15.75" thickBot="1">
      <c r="A20" s="248"/>
      <c r="B20" s="1280"/>
      <c r="C20" s="279"/>
      <c r="D20" s="1252" t="s">
        <v>308</v>
      </c>
      <c r="E20" s="1253"/>
      <c r="F20" s="1253"/>
      <c r="G20" s="1253"/>
      <c r="H20" s="1253"/>
      <c r="I20" s="1254"/>
      <c r="J20" s="251"/>
      <c r="K20" s="251"/>
    </row>
    <row r="21" spans="1:11" ht="21" customHeight="1">
      <c r="A21" s="248"/>
      <c r="B21" s="340"/>
      <c r="C21" s="1337" t="s">
        <v>19</v>
      </c>
      <c r="D21" s="1339" t="s">
        <v>309</v>
      </c>
      <c r="E21" s="1334" t="s">
        <v>313</v>
      </c>
      <c r="F21" s="1334" t="s">
        <v>310</v>
      </c>
      <c r="G21" s="1334" t="s">
        <v>55</v>
      </c>
      <c r="H21" s="248"/>
      <c r="I21" s="277"/>
      <c r="J21" s="251"/>
      <c r="K21" s="251"/>
    </row>
    <row r="22" spans="1:11" ht="15.75" thickBot="1">
      <c r="A22" s="248"/>
      <c r="B22" s="340"/>
      <c r="C22" s="1338"/>
      <c r="D22" s="1340"/>
      <c r="E22" s="1335"/>
      <c r="F22" s="1335"/>
      <c r="G22" s="1335"/>
      <c r="H22" s="248"/>
      <c r="I22" s="277"/>
      <c r="J22" s="251"/>
      <c r="K22" s="251"/>
    </row>
    <row r="23" spans="1:11" s="201" customFormat="1" ht="15.75" thickBot="1">
      <c r="B23" s="230"/>
      <c r="C23" s="235">
        <v>1</v>
      </c>
      <c r="D23" s="31"/>
      <c r="E23" s="7"/>
      <c r="F23" s="30"/>
      <c r="G23" s="30"/>
      <c r="I23" s="20"/>
      <c r="J23" s="19"/>
      <c r="K23" s="19"/>
    </row>
    <row r="24" spans="1:11" s="201" customFormat="1" ht="15.75" thickBot="1">
      <c r="B24" s="230"/>
      <c r="C24" s="235">
        <v>2</v>
      </c>
      <c r="D24" s="31"/>
      <c r="E24" s="7"/>
      <c r="F24" s="30"/>
      <c r="G24" s="30"/>
      <c r="I24" s="20"/>
      <c r="J24" s="19"/>
      <c r="K24" s="19"/>
    </row>
    <row r="25" spans="1:11" s="201" customFormat="1" ht="15.75" thickBot="1">
      <c r="B25" s="230"/>
      <c r="C25" s="235">
        <v>3</v>
      </c>
      <c r="D25" s="31"/>
      <c r="E25" s="7"/>
      <c r="F25" s="30"/>
      <c r="G25" s="30"/>
      <c r="H25" s="353"/>
      <c r="I25" s="20"/>
      <c r="J25" s="19"/>
      <c r="K25" s="19"/>
    </row>
    <row r="26" spans="1:11" s="201" customFormat="1" ht="15.75" thickBot="1">
      <c r="B26" s="230"/>
      <c r="C26" s="235">
        <v>4</v>
      </c>
      <c r="D26" s="31"/>
      <c r="E26" s="7"/>
      <c r="F26" s="30"/>
      <c r="G26" s="30"/>
      <c r="H26" s="353"/>
      <c r="I26" s="20"/>
      <c r="J26" s="19"/>
      <c r="K26" s="19"/>
    </row>
    <row r="27" spans="1:11" s="201" customFormat="1" ht="15.75" thickBot="1">
      <c r="B27" s="230"/>
      <c r="C27" s="235">
        <v>5</v>
      </c>
      <c r="D27" s="31"/>
      <c r="E27" s="7"/>
      <c r="F27" s="30"/>
      <c r="G27" s="30"/>
      <c r="H27" s="353"/>
      <c r="I27" s="20"/>
      <c r="J27" s="19"/>
      <c r="K27" s="19"/>
    </row>
    <row r="28" spans="1:11" s="201" customFormat="1" ht="15.75" thickBot="1">
      <c r="B28" s="230"/>
      <c r="C28" s="235">
        <v>6</v>
      </c>
      <c r="D28" s="31"/>
      <c r="E28" s="7"/>
      <c r="F28" s="30"/>
      <c r="G28" s="30"/>
      <c r="H28" s="353"/>
      <c r="I28" s="20"/>
      <c r="J28" s="19"/>
      <c r="K28" s="19"/>
    </row>
    <row r="29" spans="1:11" s="201" customFormat="1" ht="15.75" thickBot="1">
      <c r="B29" s="230"/>
      <c r="C29" s="235">
        <v>7</v>
      </c>
      <c r="D29" s="31"/>
      <c r="E29" s="7"/>
      <c r="F29" s="30"/>
      <c r="G29" s="30"/>
      <c r="H29" s="353"/>
      <c r="I29" s="20"/>
      <c r="J29" s="19"/>
      <c r="K29" s="19"/>
    </row>
    <row r="30" spans="1:11" s="201" customFormat="1" ht="15.75" thickBot="1">
      <c r="B30" s="230"/>
      <c r="C30" s="235">
        <v>8</v>
      </c>
      <c r="D30" s="31"/>
      <c r="E30" s="7"/>
      <c r="F30" s="30"/>
      <c r="G30" s="30"/>
      <c r="H30" s="353"/>
      <c r="I30" s="20"/>
      <c r="J30" s="19"/>
      <c r="K30" s="19"/>
    </row>
    <row r="31" spans="1:11" s="201" customFormat="1" ht="15.75" thickBot="1">
      <c r="B31" s="230"/>
      <c r="C31" s="235">
        <v>9</v>
      </c>
      <c r="D31" s="31"/>
      <c r="E31" s="7"/>
      <c r="F31" s="30"/>
      <c r="G31" s="30"/>
      <c r="H31" s="353"/>
      <c r="I31" s="20"/>
      <c r="J31" s="19"/>
      <c r="K31" s="19"/>
    </row>
    <row r="32" spans="1:11" s="201" customFormat="1" ht="15.75" thickBot="1">
      <c r="B32" s="230"/>
      <c r="C32" s="235">
        <v>10</v>
      </c>
      <c r="D32" s="31"/>
      <c r="E32" s="7"/>
      <c r="F32" s="30"/>
      <c r="G32" s="30"/>
      <c r="H32" s="353"/>
      <c r="I32" s="20"/>
      <c r="J32" s="19"/>
      <c r="K32" s="19"/>
    </row>
    <row r="33" spans="1:11" s="201" customFormat="1" ht="15.75" thickBot="1">
      <c r="B33" s="230"/>
      <c r="C33" s="235">
        <v>11</v>
      </c>
      <c r="D33" s="31"/>
      <c r="E33" s="7"/>
      <c r="F33" s="30"/>
      <c r="G33" s="30"/>
      <c r="H33" s="353"/>
      <c r="I33" s="20"/>
      <c r="J33" s="19"/>
      <c r="K33" s="19"/>
    </row>
    <row r="34" spans="1:11" s="201" customFormat="1" ht="15.75" thickBot="1">
      <c r="B34" s="230"/>
      <c r="C34" s="235">
        <v>12</v>
      </c>
      <c r="D34" s="31"/>
      <c r="E34" s="7"/>
      <c r="F34" s="30"/>
      <c r="G34" s="30"/>
      <c r="H34" s="353"/>
      <c r="I34" s="20"/>
      <c r="J34" s="19"/>
      <c r="K34" s="19"/>
    </row>
    <row r="35" spans="1:11" s="201" customFormat="1" ht="15.75" thickBot="1">
      <c r="B35" s="230"/>
      <c r="C35" s="235">
        <v>13</v>
      </c>
      <c r="D35" s="31"/>
      <c r="E35" s="7"/>
      <c r="F35" s="30"/>
      <c r="G35" s="30"/>
      <c r="H35" s="353"/>
      <c r="I35" s="20"/>
      <c r="J35" s="19"/>
      <c r="K35" s="19"/>
    </row>
    <row r="36" spans="1:11" s="201" customFormat="1" ht="15.75" thickBot="1">
      <c r="B36" s="230"/>
      <c r="C36" s="235">
        <v>14</v>
      </c>
      <c r="D36" s="31"/>
      <c r="E36" s="7"/>
      <c r="F36" s="30"/>
      <c r="G36" s="30"/>
      <c r="H36" s="353"/>
      <c r="I36" s="20"/>
      <c r="J36" s="19"/>
      <c r="K36" s="19"/>
    </row>
    <row r="37" spans="1:11" s="201" customFormat="1" ht="15.75" thickBot="1">
      <c r="B37" s="230"/>
      <c r="C37" s="235">
        <v>15</v>
      </c>
      <c r="D37" s="31"/>
      <c r="E37" s="7"/>
      <c r="F37" s="30"/>
      <c r="G37" s="30"/>
      <c r="H37" s="353"/>
      <c r="I37" s="20"/>
      <c r="J37" s="19"/>
      <c r="K37" s="19"/>
    </row>
    <row r="38" spans="1:11" s="201" customFormat="1" ht="15.75" thickBot="1">
      <c r="B38" s="230"/>
      <c r="C38" s="235">
        <v>16</v>
      </c>
      <c r="D38" s="31"/>
      <c r="E38" s="7"/>
      <c r="F38" s="30"/>
      <c r="G38" s="30"/>
      <c r="H38" s="353"/>
      <c r="I38" s="20"/>
      <c r="J38" s="19"/>
      <c r="K38" s="19"/>
    </row>
    <row r="39" spans="1:11" s="201" customFormat="1" ht="15.75" thickBot="1">
      <c r="B39" s="230"/>
      <c r="C39" s="235">
        <v>17</v>
      </c>
      <c r="D39" s="31"/>
      <c r="E39" s="7"/>
      <c r="F39" s="30"/>
      <c r="G39" s="30"/>
      <c r="H39" s="353"/>
      <c r="I39" s="20"/>
      <c r="J39" s="19"/>
      <c r="K39" s="19"/>
    </row>
    <row r="40" spans="1:11" s="201" customFormat="1" ht="15.75" thickBot="1">
      <c r="B40" s="230"/>
      <c r="C40" s="235">
        <v>18</v>
      </c>
      <c r="D40" s="31"/>
      <c r="E40" s="7"/>
      <c r="F40" s="30"/>
      <c r="G40" s="30"/>
      <c r="H40" s="353"/>
      <c r="I40" s="20"/>
      <c r="J40" s="19"/>
      <c r="K40" s="19"/>
    </row>
    <row r="41" spans="1:11" s="201" customFormat="1" ht="15.75" thickBot="1">
      <c r="B41" s="230"/>
      <c r="C41" s="235">
        <v>19</v>
      </c>
      <c r="D41" s="31"/>
      <c r="E41" s="7"/>
      <c r="F41" s="30"/>
      <c r="G41" s="30"/>
      <c r="I41" s="20"/>
      <c r="J41" s="19"/>
      <c r="K41" s="19"/>
    </row>
    <row r="42" spans="1:11" s="201" customFormat="1" ht="15.75" thickBot="1">
      <c r="B42" s="231"/>
      <c r="C42" s="235">
        <v>20</v>
      </c>
      <c r="D42" s="31"/>
      <c r="E42" s="7"/>
      <c r="F42" s="30"/>
      <c r="G42" s="30"/>
      <c r="I42" s="204"/>
      <c r="J42" s="19"/>
      <c r="K42" s="19"/>
    </row>
    <row r="43" spans="1:11" ht="36" customHeight="1" thickBot="1">
      <c r="A43" s="248"/>
      <c r="B43" s="288" t="s">
        <v>34</v>
      </c>
      <c r="C43" s="289"/>
      <c r="D43" s="1264" t="s">
        <v>311</v>
      </c>
      <c r="E43" s="1265"/>
      <c r="F43" s="1265"/>
      <c r="G43" s="1265"/>
      <c r="H43" s="1265"/>
      <c r="I43" s="1266"/>
      <c r="J43" s="251"/>
      <c r="K43" s="251"/>
    </row>
    <row r="44" spans="1:11" ht="24.75" thickBot="1">
      <c r="A44" s="248"/>
      <c r="B44" s="288" t="s">
        <v>36</v>
      </c>
      <c r="C44" s="289"/>
      <c r="D44" s="1264" t="s">
        <v>278</v>
      </c>
      <c r="E44" s="1265"/>
      <c r="F44" s="1265"/>
      <c r="G44" s="1265"/>
      <c r="H44" s="1265"/>
      <c r="I44" s="1266"/>
      <c r="J44" s="251"/>
      <c r="K44" s="251"/>
    </row>
    <row r="45" spans="1:11" ht="15.75" thickBot="1">
      <c r="A45" s="248"/>
      <c r="B45" s="252"/>
      <c r="C45" s="253"/>
      <c r="D45" s="251"/>
      <c r="E45" s="251"/>
      <c r="F45" s="251"/>
      <c r="G45" s="251"/>
      <c r="H45" s="251"/>
      <c r="I45" s="251"/>
      <c r="J45" s="251"/>
      <c r="K45" s="251"/>
    </row>
    <row r="46" spans="1:11" ht="24" customHeight="1" thickBot="1">
      <c r="A46" s="248"/>
      <c r="B46" s="1270" t="s">
        <v>38</v>
      </c>
      <c r="C46" s="1271"/>
      <c r="D46" s="1271"/>
      <c r="E46" s="1272"/>
      <c r="F46" s="251"/>
      <c r="G46" s="251"/>
      <c r="H46" s="251"/>
      <c r="I46" s="251"/>
      <c r="J46" s="251"/>
      <c r="K46" s="251"/>
    </row>
    <row r="47" spans="1:11" ht="15.75" thickBot="1">
      <c r="A47" s="248"/>
      <c r="B47" s="1261">
        <v>1</v>
      </c>
      <c r="C47" s="275"/>
      <c r="D47" s="292" t="s">
        <v>39</v>
      </c>
      <c r="E47" s="31"/>
      <c r="F47" s="251"/>
      <c r="G47" s="251"/>
      <c r="H47" s="251"/>
      <c r="I47" s="251"/>
      <c r="J47" s="251"/>
      <c r="K47" s="251"/>
    </row>
    <row r="48" spans="1:11" ht="15.75" thickBot="1">
      <c r="A48" s="248"/>
      <c r="B48" s="1262"/>
      <c r="C48" s="275"/>
      <c r="D48" s="278" t="s">
        <v>40</v>
      </c>
      <c r="E48" s="31"/>
      <c r="F48" s="251"/>
      <c r="G48" s="251"/>
      <c r="H48" s="251"/>
      <c r="I48" s="251"/>
      <c r="J48" s="251"/>
      <c r="K48" s="251"/>
    </row>
    <row r="49" spans="1:11" ht="15.75" thickBot="1">
      <c r="A49" s="248"/>
      <c r="B49" s="1262"/>
      <c r="C49" s="275"/>
      <c r="D49" s="278" t="s">
        <v>41</v>
      </c>
      <c r="E49" s="31"/>
      <c r="F49" s="251"/>
      <c r="G49" s="251"/>
      <c r="H49" s="251"/>
      <c r="I49" s="251"/>
      <c r="J49" s="251"/>
      <c r="K49" s="251"/>
    </row>
    <row r="50" spans="1:11" ht="15.75" thickBot="1">
      <c r="A50" s="248"/>
      <c r="B50" s="1262"/>
      <c r="C50" s="275"/>
      <c r="D50" s="278" t="s">
        <v>42</v>
      </c>
      <c r="E50" s="31"/>
      <c r="F50" s="251"/>
      <c r="G50" s="251"/>
      <c r="H50" s="251"/>
      <c r="I50" s="251"/>
      <c r="J50" s="251"/>
      <c r="K50" s="251"/>
    </row>
    <row r="51" spans="1:11" ht="15.75" thickBot="1">
      <c r="A51" s="248"/>
      <c r="B51" s="1262"/>
      <c r="C51" s="275"/>
      <c r="D51" s="278" t="s">
        <v>43</v>
      </c>
      <c r="E51" s="31"/>
      <c r="F51" s="251"/>
      <c r="G51" s="251"/>
      <c r="H51" s="251"/>
      <c r="I51" s="251"/>
      <c r="J51" s="251"/>
      <c r="K51" s="251"/>
    </row>
    <row r="52" spans="1:11" ht="15.75" thickBot="1">
      <c r="A52" s="248"/>
      <c r="B52" s="1262"/>
      <c r="C52" s="275"/>
      <c r="D52" s="278" t="s">
        <v>44</v>
      </c>
      <c r="E52" s="31"/>
      <c r="F52" s="251"/>
      <c r="G52" s="251"/>
      <c r="H52" s="251"/>
      <c r="I52" s="251"/>
      <c r="J52" s="251"/>
      <c r="K52" s="251"/>
    </row>
    <row r="53" spans="1:11" ht="15.75" thickBot="1">
      <c r="A53" s="248"/>
      <c r="B53" s="1263"/>
      <c r="C53" s="285"/>
      <c r="D53" s="278" t="s">
        <v>45</v>
      </c>
      <c r="E53" s="31"/>
      <c r="F53" s="251"/>
      <c r="G53" s="251"/>
      <c r="H53" s="251"/>
      <c r="I53" s="251"/>
      <c r="J53" s="251"/>
      <c r="K53" s="251"/>
    </row>
    <row r="54" spans="1:11" ht="15.75" thickBot="1">
      <c r="A54" s="248"/>
      <c r="B54" s="252"/>
      <c r="C54" s="253"/>
      <c r="D54" s="251"/>
      <c r="E54" s="251"/>
      <c r="F54" s="251"/>
      <c r="G54" s="251"/>
      <c r="H54" s="251"/>
      <c r="I54" s="251"/>
      <c r="J54" s="251"/>
      <c r="K54" s="251"/>
    </row>
    <row r="55" spans="1:11" ht="15.75" thickBot="1">
      <c r="A55" s="248"/>
      <c r="B55" s="1270" t="s">
        <v>46</v>
      </c>
      <c r="C55" s="1271"/>
      <c r="D55" s="1271"/>
      <c r="E55" s="1272"/>
      <c r="F55" s="251"/>
      <c r="G55" s="251"/>
      <c r="H55" s="251"/>
      <c r="I55" s="251"/>
      <c r="J55" s="251"/>
      <c r="K55" s="251"/>
    </row>
    <row r="56" spans="1:11" ht="15.75" thickBot="1">
      <c r="A56" s="248"/>
      <c r="B56" s="1261">
        <v>1</v>
      </c>
      <c r="C56" s="275"/>
      <c r="D56" s="292" t="s">
        <v>39</v>
      </c>
      <c r="E56" s="236" t="s">
        <v>47</v>
      </c>
      <c r="F56" s="251"/>
      <c r="G56" s="251"/>
      <c r="H56" s="251"/>
      <c r="I56" s="251"/>
      <c r="J56" s="251"/>
      <c r="K56" s="251"/>
    </row>
    <row r="57" spans="1:11" ht="15.75" thickBot="1">
      <c r="A57" s="248"/>
      <c r="B57" s="1262"/>
      <c r="C57" s="275"/>
      <c r="D57" s="278" t="s">
        <v>40</v>
      </c>
      <c r="E57" s="236" t="s">
        <v>48</v>
      </c>
      <c r="F57" s="251"/>
      <c r="G57" s="251"/>
      <c r="H57" s="251"/>
      <c r="I57" s="251"/>
      <c r="J57" s="251"/>
      <c r="K57" s="251"/>
    </row>
    <row r="58" spans="1:11" ht="15.75" thickBot="1">
      <c r="A58" s="248"/>
      <c r="B58" s="1262"/>
      <c r="C58" s="275"/>
      <c r="D58" s="278" t="s">
        <v>41</v>
      </c>
      <c r="E58" s="318"/>
      <c r="F58" s="251"/>
      <c r="G58" s="251"/>
      <c r="H58" s="251"/>
      <c r="I58" s="251"/>
      <c r="J58" s="251"/>
      <c r="K58" s="251"/>
    </row>
    <row r="59" spans="1:11" ht="15.75" thickBot="1">
      <c r="A59" s="248"/>
      <c r="B59" s="1262"/>
      <c r="C59" s="275"/>
      <c r="D59" s="278" t="s">
        <v>42</v>
      </c>
      <c r="E59" s="318"/>
      <c r="F59" s="251"/>
      <c r="G59" s="251"/>
      <c r="H59" s="251"/>
      <c r="I59" s="251"/>
      <c r="J59" s="251"/>
      <c r="K59" s="251"/>
    </row>
    <row r="60" spans="1:11" ht="15.75" thickBot="1">
      <c r="A60" s="248"/>
      <c r="B60" s="1262"/>
      <c r="C60" s="275"/>
      <c r="D60" s="278" t="s">
        <v>43</v>
      </c>
      <c r="E60" s="318"/>
      <c r="F60" s="251"/>
      <c r="G60" s="251"/>
      <c r="H60" s="251"/>
      <c r="I60" s="251"/>
      <c r="J60" s="251"/>
      <c r="K60" s="251"/>
    </row>
    <row r="61" spans="1:11" ht="15.75" thickBot="1">
      <c r="A61" s="248"/>
      <c r="B61" s="1262"/>
      <c r="C61" s="275"/>
      <c r="D61" s="278" t="s">
        <v>44</v>
      </c>
      <c r="E61" s="318"/>
      <c r="F61" s="251"/>
      <c r="G61" s="251"/>
      <c r="H61" s="251"/>
      <c r="I61" s="251"/>
      <c r="J61" s="251"/>
      <c r="K61" s="251"/>
    </row>
    <row r="62" spans="1:11" ht="15.75" thickBot="1">
      <c r="A62" s="248"/>
      <c r="B62" s="1263"/>
      <c r="C62" s="285"/>
      <c r="D62" s="278" t="s">
        <v>45</v>
      </c>
      <c r="E62" s="318"/>
      <c r="F62" s="251"/>
      <c r="G62" s="251"/>
      <c r="H62" s="251"/>
      <c r="I62" s="251"/>
      <c r="J62" s="251"/>
      <c r="K62" s="251"/>
    </row>
    <row r="63" spans="1:11" ht="15.75" thickBot="1">
      <c r="A63" s="248"/>
      <c r="B63" s="252"/>
      <c r="C63" s="253"/>
      <c r="D63" s="251"/>
      <c r="E63" s="251"/>
      <c r="F63" s="251"/>
      <c r="G63" s="251"/>
      <c r="H63" s="251"/>
      <c r="I63" s="251"/>
      <c r="J63" s="251"/>
      <c r="K63" s="251"/>
    </row>
    <row r="64" spans="1:11" ht="15" customHeight="1" thickBot="1">
      <c r="A64" s="248"/>
      <c r="B64" s="294" t="s">
        <v>49</v>
      </c>
      <c r="C64" s="295"/>
      <c r="D64" s="295"/>
      <c r="E64" s="296"/>
      <c r="F64" s="248"/>
      <c r="G64" s="251"/>
      <c r="H64" s="251"/>
      <c r="I64" s="251"/>
      <c r="J64" s="251"/>
      <c r="K64" s="251"/>
    </row>
    <row r="65" spans="1:11" ht="24.75" thickBot="1">
      <c r="A65" s="248"/>
      <c r="B65" s="288" t="s">
        <v>50</v>
      </c>
      <c r="C65" s="278" t="s">
        <v>51</v>
      </c>
      <c r="D65" s="278" t="s">
        <v>52</v>
      </c>
      <c r="E65" s="278" t="s">
        <v>53</v>
      </c>
      <c r="F65" s="251"/>
      <c r="G65" s="251"/>
      <c r="H65" s="251"/>
      <c r="I65" s="251"/>
      <c r="J65" s="251"/>
      <c r="K65" s="248"/>
    </row>
    <row r="66" spans="1:11" ht="96.75" thickBot="1">
      <c r="A66" s="248"/>
      <c r="B66" s="298">
        <v>42401</v>
      </c>
      <c r="C66" s="278">
        <v>0.01</v>
      </c>
      <c r="D66" s="310" t="s">
        <v>312</v>
      </c>
      <c r="E66" s="278"/>
      <c r="F66" s="251"/>
      <c r="G66" s="251"/>
      <c r="H66" s="251"/>
      <c r="I66" s="251"/>
      <c r="J66" s="251"/>
      <c r="K66" s="248"/>
    </row>
    <row r="67" spans="1:11" ht="15.75" thickBot="1">
      <c r="A67" s="248"/>
      <c r="B67" s="311"/>
      <c r="C67" s="312"/>
      <c r="D67" s="251"/>
      <c r="E67" s="251"/>
      <c r="F67" s="251"/>
      <c r="G67" s="251"/>
      <c r="H67" s="251"/>
      <c r="I67" s="251"/>
      <c r="J67" s="251"/>
      <c r="K67" s="251"/>
    </row>
    <row r="68" spans="1:11">
      <c r="A68" s="248"/>
      <c r="B68" s="300" t="s">
        <v>55</v>
      </c>
      <c r="C68" s="301"/>
      <c r="D68" s="251"/>
      <c r="E68" s="251"/>
      <c r="F68" s="251"/>
      <c r="G68" s="251"/>
      <c r="H68" s="251"/>
      <c r="I68" s="251"/>
      <c r="J68" s="251"/>
      <c r="K68" s="251"/>
    </row>
    <row r="69" spans="1:11">
      <c r="A69" s="248"/>
      <c r="B69" s="1291"/>
      <c r="C69" s="1292"/>
      <c r="D69" s="1292"/>
      <c r="E69" s="1293"/>
      <c r="F69" s="251"/>
      <c r="G69" s="251"/>
      <c r="H69" s="251"/>
      <c r="I69" s="251"/>
      <c r="J69" s="251"/>
      <c r="K69" s="251"/>
    </row>
    <row r="70" spans="1:11" ht="15.75" thickBot="1">
      <c r="A70" s="248"/>
      <c r="B70" s="251"/>
      <c r="C70" s="268"/>
      <c r="D70" s="251"/>
      <c r="E70" s="251"/>
      <c r="F70" s="251"/>
      <c r="G70" s="251"/>
      <c r="H70" s="251"/>
      <c r="I70" s="251"/>
      <c r="J70" s="251"/>
      <c r="K70" s="251"/>
    </row>
    <row r="71" spans="1:11" ht="15.75" thickBot="1">
      <c r="A71" s="248"/>
      <c r="B71" s="1270" t="s">
        <v>56</v>
      </c>
      <c r="C71" s="1271"/>
      <c r="D71" s="1272"/>
      <c r="E71" s="251"/>
      <c r="F71" s="251"/>
      <c r="G71" s="251"/>
      <c r="H71" s="251"/>
      <c r="I71" s="251"/>
      <c r="J71" s="251"/>
      <c r="K71" s="251"/>
    </row>
    <row r="72" spans="1:11" ht="120.75" thickBot="1">
      <c r="A72" s="248"/>
      <c r="B72" s="288" t="s">
        <v>57</v>
      </c>
      <c r="C72" s="285"/>
      <c r="D72" s="278" t="s">
        <v>281</v>
      </c>
      <c r="E72" s="251"/>
      <c r="F72" s="251"/>
      <c r="G72" s="251"/>
      <c r="H72" s="251"/>
      <c r="I72" s="251"/>
      <c r="J72" s="251"/>
      <c r="K72" s="251"/>
    </row>
    <row r="73" spans="1:11">
      <c r="A73" s="248"/>
      <c r="B73" s="1261" t="s">
        <v>59</v>
      </c>
      <c r="C73" s="275"/>
      <c r="D73" s="315" t="s">
        <v>60</v>
      </c>
      <c r="E73" s="251"/>
      <c r="F73" s="251"/>
      <c r="G73" s="251"/>
      <c r="H73" s="251"/>
      <c r="I73" s="251"/>
      <c r="J73" s="251"/>
      <c r="K73" s="251"/>
    </row>
    <row r="74" spans="1:11" ht="96">
      <c r="A74" s="248"/>
      <c r="B74" s="1262"/>
      <c r="C74" s="275"/>
      <c r="D74" s="316" t="s">
        <v>282</v>
      </c>
      <c r="E74" s="251"/>
      <c r="F74" s="251"/>
      <c r="G74" s="251"/>
      <c r="H74" s="251"/>
      <c r="I74" s="251"/>
      <c r="J74" s="251"/>
      <c r="K74" s="251"/>
    </row>
    <row r="75" spans="1:11" ht="60">
      <c r="A75" s="248"/>
      <c r="B75" s="1262"/>
      <c r="C75" s="275"/>
      <c r="D75" s="316" t="s">
        <v>283</v>
      </c>
      <c r="E75" s="251"/>
      <c r="F75" s="251"/>
      <c r="G75" s="251"/>
      <c r="H75" s="251"/>
      <c r="I75" s="251"/>
      <c r="J75" s="251"/>
      <c r="K75" s="251"/>
    </row>
    <row r="76" spans="1:11">
      <c r="A76" s="248"/>
      <c r="B76" s="1262"/>
      <c r="C76" s="275"/>
      <c r="D76" s="315" t="s">
        <v>63</v>
      </c>
      <c r="E76" s="251"/>
      <c r="F76" s="251"/>
      <c r="G76" s="251"/>
      <c r="H76" s="251"/>
      <c r="I76" s="251"/>
      <c r="J76" s="251"/>
      <c r="K76" s="251"/>
    </row>
    <row r="77" spans="1:11" ht="24">
      <c r="A77" s="248"/>
      <c r="B77" s="1262"/>
      <c r="C77" s="275"/>
      <c r="D77" s="316" t="s">
        <v>284</v>
      </c>
      <c r="E77" s="251"/>
      <c r="F77" s="251"/>
      <c r="G77" s="251"/>
      <c r="H77" s="251"/>
      <c r="I77" s="251"/>
      <c r="J77" s="251"/>
      <c r="K77" s="251"/>
    </row>
    <row r="78" spans="1:11" ht="48">
      <c r="A78" s="248"/>
      <c r="B78" s="1262"/>
      <c r="C78" s="275"/>
      <c r="D78" s="316" t="s">
        <v>285</v>
      </c>
      <c r="E78" s="251"/>
      <c r="F78" s="251"/>
      <c r="G78" s="251"/>
      <c r="H78" s="251"/>
      <c r="I78" s="251"/>
      <c r="J78" s="251"/>
      <c r="K78" s="251"/>
    </row>
    <row r="79" spans="1:11">
      <c r="A79" s="248"/>
      <c r="B79" s="1262"/>
      <c r="C79" s="275"/>
      <c r="D79" s="316" t="s">
        <v>286</v>
      </c>
      <c r="E79" s="251"/>
      <c r="F79" s="251"/>
      <c r="G79" s="251"/>
      <c r="H79" s="251"/>
      <c r="I79" s="251"/>
      <c r="J79" s="251"/>
      <c r="K79" s="251"/>
    </row>
    <row r="80" spans="1:11" ht="36">
      <c r="A80" s="248"/>
      <c r="B80" s="1262"/>
      <c r="C80" s="275"/>
      <c r="D80" s="316" t="s">
        <v>287</v>
      </c>
      <c r="E80" s="251"/>
      <c r="F80" s="251"/>
      <c r="G80" s="251"/>
      <c r="H80" s="251"/>
      <c r="I80" s="251"/>
      <c r="J80" s="251"/>
      <c r="K80" s="251"/>
    </row>
    <row r="81" spans="1:11">
      <c r="A81" s="248"/>
      <c r="B81" s="1262"/>
      <c r="C81" s="275"/>
      <c r="D81" s="315" t="s">
        <v>288</v>
      </c>
      <c r="E81" s="251"/>
      <c r="F81" s="251"/>
      <c r="G81" s="251"/>
      <c r="H81" s="251"/>
      <c r="I81" s="251"/>
      <c r="J81" s="251"/>
      <c r="K81" s="251"/>
    </row>
    <row r="82" spans="1:11">
      <c r="A82" s="248"/>
      <c r="B82" s="1262"/>
      <c r="C82" s="275"/>
      <c r="D82" s="316" t="s">
        <v>289</v>
      </c>
      <c r="E82" s="251"/>
      <c r="F82" s="251"/>
      <c r="G82" s="251"/>
      <c r="H82" s="251"/>
      <c r="I82" s="251"/>
      <c r="J82" s="251"/>
      <c r="K82" s="251"/>
    </row>
    <row r="83" spans="1:11" ht="36">
      <c r="A83" s="248"/>
      <c r="B83" s="1262"/>
      <c r="C83" s="275"/>
      <c r="D83" s="316" t="s">
        <v>290</v>
      </c>
      <c r="E83" s="251"/>
      <c r="F83" s="251"/>
      <c r="G83" s="251"/>
      <c r="H83" s="251"/>
      <c r="I83" s="251"/>
      <c r="J83" s="251"/>
      <c r="K83" s="251"/>
    </row>
    <row r="84" spans="1:11" ht="45.75" thickBot="1">
      <c r="A84" s="248"/>
      <c r="B84" s="1263"/>
      <c r="C84" s="285"/>
      <c r="D84" s="349" t="s">
        <v>291</v>
      </c>
      <c r="E84" s="251"/>
      <c r="F84" s="251"/>
      <c r="G84" s="251"/>
      <c r="H84" s="251"/>
      <c r="I84" s="251"/>
      <c r="J84" s="251"/>
      <c r="K84" s="251"/>
    </row>
    <row r="85" spans="1:11" ht="24.75" thickBot="1">
      <c r="A85" s="248"/>
      <c r="B85" s="288" t="s">
        <v>72</v>
      </c>
      <c r="C85" s="285"/>
      <c r="D85" s="278"/>
      <c r="E85" s="251"/>
      <c r="F85" s="251"/>
      <c r="G85" s="251"/>
      <c r="H85" s="251"/>
      <c r="I85" s="251"/>
      <c r="J85" s="251"/>
      <c r="K85" s="251"/>
    </row>
    <row r="86" spans="1:11" ht="228">
      <c r="A86" s="248"/>
      <c r="B86" s="1261" t="s">
        <v>73</v>
      </c>
      <c r="C86" s="275"/>
      <c r="D86" s="316" t="s">
        <v>292</v>
      </c>
      <c r="E86" s="251"/>
      <c r="F86" s="251"/>
      <c r="G86" s="251"/>
      <c r="H86" s="251"/>
      <c r="I86" s="251"/>
      <c r="J86" s="251"/>
      <c r="K86" s="251"/>
    </row>
    <row r="87" spans="1:11" ht="180">
      <c r="A87" s="248"/>
      <c r="B87" s="1262"/>
      <c r="C87" s="275"/>
      <c r="D87" s="316" t="s">
        <v>293</v>
      </c>
      <c r="E87" s="251"/>
      <c r="F87" s="251"/>
      <c r="G87" s="251"/>
      <c r="H87" s="251"/>
      <c r="I87" s="251"/>
      <c r="J87" s="251"/>
      <c r="K87" s="251"/>
    </row>
    <row r="88" spans="1:11" ht="72">
      <c r="A88" s="248"/>
      <c r="B88" s="1262"/>
      <c r="C88" s="275"/>
      <c r="D88" s="316" t="s">
        <v>294</v>
      </c>
      <c r="E88" s="251"/>
      <c r="F88" s="251"/>
      <c r="G88" s="251"/>
      <c r="H88" s="251"/>
      <c r="I88" s="251"/>
      <c r="J88" s="251"/>
      <c r="K88" s="251"/>
    </row>
    <row r="89" spans="1:11" ht="24">
      <c r="A89" s="248"/>
      <c r="B89" s="1262"/>
      <c r="C89" s="275"/>
      <c r="D89" s="316" t="s">
        <v>295</v>
      </c>
      <c r="E89" s="251"/>
      <c r="F89" s="251"/>
      <c r="G89" s="251"/>
      <c r="H89" s="251"/>
      <c r="I89" s="251"/>
      <c r="J89" s="251"/>
      <c r="K89" s="251"/>
    </row>
    <row r="90" spans="1:11" ht="72">
      <c r="A90" s="248"/>
      <c r="B90" s="1262"/>
      <c r="C90" s="275"/>
      <c r="D90" s="350" t="s">
        <v>296</v>
      </c>
      <c r="E90" s="251"/>
      <c r="F90" s="251"/>
      <c r="G90" s="251"/>
      <c r="H90" s="251"/>
      <c r="I90" s="251"/>
      <c r="J90" s="251"/>
      <c r="K90" s="251"/>
    </row>
    <row r="91" spans="1:11" ht="84">
      <c r="A91" s="248"/>
      <c r="B91" s="1262"/>
      <c r="C91" s="275"/>
      <c r="D91" s="350" t="s">
        <v>297</v>
      </c>
      <c r="E91" s="251"/>
      <c r="F91" s="251"/>
      <c r="G91" s="251"/>
      <c r="H91" s="251"/>
      <c r="I91" s="251"/>
      <c r="J91" s="251"/>
      <c r="K91" s="251"/>
    </row>
    <row r="92" spans="1:11" ht="36">
      <c r="A92" s="248"/>
      <c r="B92" s="1262"/>
      <c r="C92" s="275"/>
      <c r="D92" s="350" t="s">
        <v>298</v>
      </c>
      <c r="E92" s="251"/>
      <c r="F92" s="251"/>
      <c r="G92" s="251"/>
      <c r="H92" s="251"/>
      <c r="I92" s="251"/>
      <c r="J92" s="251"/>
      <c r="K92" s="251"/>
    </row>
    <row r="93" spans="1:11" ht="36">
      <c r="A93" s="248"/>
      <c r="B93" s="1262"/>
      <c r="C93" s="275"/>
      <c r="D93" s="350" t="s">
        <v>299</v>
      </c>
      <c r="E93" s="251"/>
      <c r="F93" s="251"/>
      <c r="G93" s="251"/>
      <c r="H93" s="251"/>
      <c r="I93" s="251"/>
      <c r="J93" s="251"/>
      <c r="K93" s="251"/>
    </row>
    <row r="94" spans="1:11" ht="48">
      <c r="A94" s="248"/>
      <c r="B94" s="1262"/>
      <c r="C94" s="275"/>
      <c r="D94" s="350" t="s">
        <v>300</v>
      </c>
      <c r="E94" s="251"/>
      <c r="F94" s="251"/>
      <c r="G94" s="251"/>
      <c r="H94" s="251"/>
      <c r="I94" s="251"/>
      <c r="J94" s="251"/>
      <c r="K94" s="251"/>
    </row>
    <row r="95" spans="1:11" ht="60.75" thickBot="1">
      <c r="A95" s="248"/>
      <c r="B95" s="1263"/>
      <c r="C95" s="285"/>
      <c r="D95" s="351" t="s">
        <v>301</v>
      </c>
      <c r="E95" s="251"/>
      <c r="F95" s="251"/>
      <c r="G95" s="251"/>
      <c r="H95" s="251"/>
      <c r="I95" s="251"/>
      <c r="J95" s="251"/>
      <c r="K95" s="251"/>
    </row>
    <row r="96" spans="1:11">
      <c r="A96" s="248"/>
      <c r="B96" s="1261" t="s">
        <v>90</v>
      </c>
      <c r="C96" s="275"/>
      <c r="D96" s="316"/>
      <c r="E96" s="251"/>
      <c r="F96" s="251"/>
      <c r="G96" s="251"/>
      <c r="H96" s="251"/>
      <c r="I96" s="251"/>
      <c r="J96" s="251"/>
      <c r="K96" s="251"/>
    </row>
    <row r="97" spans="1:11">
      <c r="A97" s="248"/>
      <c r="B97" s="1262"/>
      <c r="C97" s="275"/>
      <c r="D97" s="317"/>
      <c r="E97" s="251"/>
      <c r="F97" s="251"/>
      <c r="G97" s="251"/>
      <c r="H97" s="251"/>
      <c r="I97" s="251"/>
      <c r="J97" s="251"/>
      <c r="K97" s="251"/>
    </row>
    <row r="98" spans="1:11">
      <c r="A98" s="248"/>
      <c r="B98" s="1262"/>
      <c r="C98" s="275"/>
      <c r="D98" s="316" t="s">
        <v>91</v>
      </c>
      <c r="E98" s="251"/>
      <c r="F98" s="251"/>
      <c r="G98" s="251"/>
      <c r="H98" s="251"/>
      <c r="I98" s="251"/>
      <c r="J98" s="251"/>
      <c r="K98" s="251"/>
    </row>
    <row r="99" spans="1:11" ht="61.5">
      <c r="A99" s="248"/>
      <c r="B99" s="1262"/>
      <c r="C99" s="275"/>
      <c r="D99" s="316" t="s">
        <v>302</v>
      </c>
      <c r="E99" s="251"/>
      <c r="F99" s="251"/>
      <c r="G99" s="251"/>
      <c r="H99" s="251"/>
      <c r="I99" s="251"/>
      <c r="J99" s="251"/>
      <c r="K99" s="251"/>
    </row>
    <row r="100" spans="1:11" ht="61.5">
      <c r="A100" s="248"/>
      <c r="B100" s="1262"/>
      <c r="C100" s="275"/>
      <c r="D100" s="316" t="s">
        <v>303</v>
      </c>
      <c r="E100" s="251"/>
      <c r="F100" s="251"/>
      <c r="G100" s="251"/>
      <c r="H100" s="251"/>
      <c r="I100" s="251"/>
      <c r="J100" s="251"/>
      <c r="K100" s="251"/>
    </row>
    <row r="101" spans="1:11" ht="62.25" thickBot="1">
      <c r="A101" s="248"/>
      <c r="B101" s="1263"/>
      <c r="C101" s="285"/>
      <c r="D101" s="278" t="s">
        <v>304</v>
      </c>
      <c r="E101" s="251"/>
      <c r="F101" s="251"/>
      <c r="G101" s="251"/>
      <c r="H101" s="251"/>
      <c r="I101" s="251"/>
      <c r="J101" s="251"/>
      <c r="K101" s="251"/>
    </row>
  </sheetData>
  <mergeCells count="29">
    <mergeCell ref="B10:D10"/>
    <mergeCell ref="F10:S10"/>
    <mergeCell ref="F11:S11"/>
    <mergeCell ref="E12:R12"/>
    <mergeCell ref="E13:R13"/>
    <mergeCell ref="B71:D71"/>
    <mergeCell ref="B73:B84"/>
    <mergeCell ref="B86:B95"/>
    <mergeCell ref="B96:B101"/>
    <mergeCell ref="C21:C22"/>
    <mergeCell ref="D21:D22"/>
    <mergeCell ref="B56:B62"/>
    <mergeCell ref="B69:E69"/>
    <mergeCell ref="D44:I44"/>
    <mergeCell ref="B46:E46"/>
    <mergeCell ref="B47:B53"/>
    <mergeCell ref="B55:E55"/>
    <mergeCell ref="D15:I15"/>
    <mergeCell ref="D20:I20"/>
    <mergeCell ref="D43:I43"/>
    <mergeCell ref="E21:E22"/>
    <mergeCell ref="B15:B20"/>
    <mergeCell ref="F21:F22"/>
    <mergeCell ref="G21:G22"/>
    <mergeCell ref="A1:P1"/>
    <mergeCell ref="A2:P2"/>
    <mergeCell ref="A3:P3"/>
    <mergeCell ref="A4:D4"/>
    <mergeCell ref="A5:P5"/>
  </mergeCells>
  <conditionalFormatting sqref="F10">
    <cfRule type="notContainsBlanks" dxfId="104" priority="4">
      <formula>LEN(TRIM(F10))&gt;0</formula>
    </cfRule>
  </conditionalFormatting>
  <conditionalFormatting sqref="F11:S11">
    <cfRule type="expression" dxfId="103" priority="2">
      <formula>E11="NO SE REPORTA"</formula>
    </cfRule>
    <cfRule type="expression" dxfId="102" priority="3">
      <formula>E10="NO APLICA"</formula>
    </cfRule>
  </conditionalFormatting>
  <conditionalFormatting sqref="E12:R12">
    <cfRule type="expression" dxfId="101"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84" r:id="rId1" display="http://cambioclimatico.minambiente.gov.co/"/>
    <hyperlink ref="B9" location="'ANEXO 3'!A1" display="VOLVER AL INDICE"/>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U99"/>
  <sheetViews>
    <sheetView showGridLines="0" zoomScale="98" zoomScaleNormal="98" workbookViewId="0">
      <selection activeCell="C8" sqref="C8"/>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314</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2016</v>
      </c>
      <c r="D8" s="260" t="str">
        <f>IF(E10="NO APLICA","NO APLICA",IF(E11="NO SE REPORTA","SIN INFORMACION",+E19))</f>
        <v>N.A.</v>
      </c>
      <c r="E8" s="267"/>
      <c r="F8" s="251" t="s">
        <v>130</v>
      </c>
      <c r="G8" s="251"/>
      <c r="H8" s="251"/>
      <c r="I8" s="251"/>
      <c r="J8" s="251"/>
      <c r="K8" s="251"/>
    </row>
    <row r="9" spans="1:21">
      <c r="A9" s="248"/>
      <c r="B9" s="513" t="s">
        <v>1203</v>
      </c>
      <c r="C9" s="268"/>
      <c r="D9" s="251"/>
      <c r="E9" s="251"/>
      <c r="F9" s="251"/>
      <c r="G9" s="251"/>
      <c r="H9" s="251"/>
      <c r="I9" s="251"/>
      <c r="J9" s="251"/>
      <c r="K9" s="251"/>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268"/>
      <c r="D14" s="251"/>
      <c r="E14" s="251"/>
      <c r="F14" s="251"/>
      <c r="G14" s="251"/>
      <c r="H14" s="251"/>
      <c r="I14" s="251"/>
      <c r="J14" s="251"/>
      <c r="K14" s="251"/>
    </row>
    <row r="15" spans="1:21" ht="15.6" customHeight="1" thickTop="1" thickBot="1">
      <c r="A15" s="248"/>
      <c r="B15" s="1336" t="s">
        <v>2</v>
      </c>
      <c r="C15" s="271"/>
      <c r="D15" s="1252" t="s">
        <v>336</v>
      </c>
      <c r="E15" s="1253"/>
      <c r="F15" s="1253"/>
      <c r="G15" s="1253"/>
      <c r="H15" s="1253"/>
      <c r="I15" s="1253"/>
      <c r="J15" s="1253"/>
      <c r="K15" s="1254"/>
    </row>
    <row r="16" spans="1:21" ht="15.75" thickBot="1">
      <c r="A16" s="201"/>
      <c r="B16" s="1280"/>
      <c r="C16" s="282" t="s">
        <v>19</v>
      </c>
      <c r="D16" s="276" t="s">
        <v>1210</v>
      </c>
      <c r="E16" s="276" t="s">
        <v>20</v>
      </c>
      <c r="F16" s="276" t="s">
        <v>21</v>
      </c>
      <c r="G16" s="276" t="s">
        <v>22</v>
      </c>
      <c r="H16" s="276" t="s">
        <v>23</v>
      </c>
      <c r="I16" s="232"/>
      <c r="J16" s="201"/>
      <c r="K16" s="277"/>
    </row>
    <row r="17" spans="1:11" ht="24.75" thickBot="1">
      <c r="A17" s="248"/>
      <c r="B17" s="1280"/>
      <c r="C17" s="285" t="s">
        <v>152</v>
      </c>
      <c r="D17" s="278" t="s">
        <v>337</v>
      </c>
      <c r="E17" s="220"/>
      <c r="F17" s="220"/>
      <c r="G17" s="220"/>
      <c r="H17" s="220"/>
      <c r="I17" s="202"/>
      <c r="J17" s="201"/>
      <c r="K17" s="277"/>
    </row>
    <row r="18" spans="1:11" ht="24.75" thickBot="1">
      <c r="A18" s="248"/>
      <c r="B18" s="1280"/>
      <c r="C18" s="285" t="s">
        <v>154</v>
      </c>
      <c r="D18" s="278" t="s">
        <v>338</v>
      </c>
      <c r="E18" s="220"/>
      <c r="F18" s="220"/>
      <c r="G18" s="220"/>
      <c r="H18" s="220"/>
      <c r="I18" s="202"/>
      <c r="J18" s="201"/>
      <c r="K18" s="277"/>
    </row>
    <row r="19" spans="1:11" ht="24.75" thickBot="1">
      <c r="A19" s="248"/>
      <c r="B19" s="1280"/>
      <c r="C19" s="285" t="s">
        <v>156</v>
      </c>
      <c r="D19" s="278" t="s">
        <v>339</v>
      </c>
      <c r="E19" s="198" t="str">
        <f>IFERROR(E18/E17,"N.A.")</f>
        <v>N.A.</v>
      </c>
      <c r="F19" s="198" t="str">
        <f>IFERROR(F18/F17,"N.A.")</f>
        <v>N.A.</v>
      </c>
      <c r="G19" s="198" t="str">
        <f>IFERROR(G18/G17,"N.A.")</f>
        <v>N.A.</v>
      </c>
      <c r="H19" s="198" t="str">
        <f>IFERROR(H18/H17,"N.A.")</f>
        <v>N.A.</v>
      </c>
      <c r="I19" s="198"/>
      <c r="J19" s="248"/>
      <c r="K19" s="277"/>
    </row>
    <row r="20" spans="1:11">
      <c r="A20" s="248"/>
      <c r="B20" s="340"/>
      <c r="C20" s="279"/>
      <c r="D20" s="1341" t="s">
        <v>1209</v>
      </c>
      <c r="E20" s="1342"/>
      <c r="F20" s="1342"/>
      <c r="G20" s="1342"/>
      <c r="H20" s="1342"/>
      <c r="I20" s="1342"/>
      <c r="J20" s="1342"/>
      <c r="K20" s="1343"/>
    </row>
    <row r="21" spans="1:11">
      <c r="A21" s="248"/>
      <c r="B21" s="340"/>
      <c r="C21" s="279"/>
      <c r="D21" s="1255" t="s">
        <v>246</v>
      </c>
      <c r="E21" s="1290"/>
      <c r="F21" s="1290"/>
      <c r="G21" s="1290"/>
      <c r="H21" s="1290"/>
      <c r="I21" s="1290"/>
      <c r="J21" s="1290"/>
      <c r="K21" s="1257"/>
    </row>
    <row r="22" spans="1:11">
      <c r="A22" s="248"/>
      <c r="B22" s="340"/>
      <c r="C22" s="279"/>
      <c r="D22" s="1255" t="s">
        <v>333</v>
      </c>
      <c r="E22" s="1290"/>
      <c r="F22" s="1290"/>
      <c r="G22" s="1290"/>
      <c r="H22" s="1290"/>
      <c r="I22" s="1290"/>
      <c r="J22" s="1290"/>
      <c r="K22" s="1257"/>
    </row>
    <row r="23" spans="1:11" ht="15.75" thickBot="1">
      <c r="A23" s="248"/>
      <c r="B23" s="340"/>
      <c r="C23" s="279"/>
      <c r="D23" s="1267" t="s">
        <v>340</v>
      </c>
      <c r="E23" s="1268"/>
      <c r="F23" s="1268"/>
      <c r="G23" s="1268"/>
      <c r="H23" s="1268"/>
      <c r="I23" s="1268"/>
      <c r="J23" s="1268"/>
      <c r="K23" s="1269"/>
    </row>
    <row r="24" spans="1:11" ht="36.75" thickBot="1">
      <c r="A24" s="248"/>
      <c r="B24" s="340"/>
      <c r="C24" s="282" t="s">
        <v>19</v>
      </c>
      <c r="D24" s="276" t="s">
        <v>270</v>
      </c>
      <c r="E24" s="276" t="s">
        <v>341</v>
      </c>
      <c r="F24" s="276" t="s">
        <v>342</v>
      </c>
      <c r="G24" s="276" t="s">
        <v>343</v>
      </c>
      <c r="H24" s="276" t="s">
        <v>344</v>
      </c>
      <c r="I24" s="276" t="s">
        <v>274</v>
      </c>
      <c r="J24" s="276" t="s">
        <v>275</v>
      </c>
      <c r="K24" s="438" t="s">
        <v>55</v>
      </c>
    </row>
    <row r="25" spans="1:11" s="201" customFormat="1" ht="15.75" thickBot="1">
      <c r="B25" s="230"/>
      <c r="C25" s="235">
        <v>1</v>
      </c>
      <c r="D25" s="31"/>
      <c r="E25" s="31"/>
      <c r="F25" s="220"/>
      <c r="G25" s="220"/>
      <c r="H25" s="220"/>
      <c r="I25" s="220"/>
      <c r="J25" s="220"/>
      <c r="K25" s="220"/>
    </row>
    <row r="26" spans="1:11" s="201" customFormat="1" ht="15.75" thickBot="1">
      <c r="B26" s="230"/>
      <c r="C26" s="235">
        <v>2</v>
      </c>
      <c r="D26" s="31"/>
      <c r="E26" s="31"/>
      <c r="F26" s="220"/>
      <c r="G26" s="220"/>
      <c r="H26" s="220"/>
      <c r="I26" s="220"/>
      <c r="J26" s="220"/>
      <c r="K26" s="220"/>
    </row>
    <row r="27" spans="1:11" s="201" customFormat="1" ht="15.75" thickBot="1">
      <c r="B27" s="230"/>
      <c r="C27" s="235">
        <v>3</v>
      </c>
      <c r="D27" s="31"/>
      <c r="E27" s="31"/>
      <c r="F27" s="220"/>
      <c r="G27" s="220"/>
      <c r="H27" s="220"/>
      <c r="I27" s="220"/>
      <c r="J27" s="220"/>
      <c r="K27" s="220"/>
    </row>
    <row r="28" spans="1:11" s="201" customFormat="1" ht="15.75" thickBot="1">
      <c r="B28" s="230"/>
      <c r="C28" s="235">
        <v>4</v>
      </c>
      <c r="D28" s="31"/>
      <c r="E28" s="31"/>
      <c r="F28" s="220"/>
      <c r="G28" s="220"/>
      <c r="H28" s="220"/>
      <c r="I28" s="220"/>
      <c r="J28" s="220"/>
      <c r="K28" s="220"/>
    </row>
    <row r="29" spans="1:11" s="201" customFormat="1" ht="15.75" thickBot="1">
      <c r="B29" s="230"/>
      <c r="C29" s="235">
        <v>5</v>
      </c>
      <c r="D29" s="31"/>
      <c r="E29" s="31"/>
      <c r="F29" s="220"/>
      <c r="G29" s="220"/>
      <c r="H29" s="220"/>
      <c r="I29" s="220"/>
      <c r="J29" s="220"/>
      <c r="K29" s="220"/>
    </row>
    <row r="30" spans="1:11" s="201" customFormat="1" ht="15.75" thickBot="1">
      <c r="B30" s="230"/>
      <c r="C30" s="235">
        <v>6</v>
      </c>
      <c r="D30" s="31"/>
      <c r="E30" s="31"/>
      <c r="F30" s="220"/>
      <c r="G30" s="220"/>
      <c r="H30" s="220"/>
      <c r="I30" s="220"/>
      <c r="J30" s="220"/>
      <c r="K30" s="220"/>
    </row>
    <row r="31" spans="1:11" s="201" customFormat="1" ht="15.75" thickBot="1">
      <c r="B31" s="230"/>
      <c r="C31" s="235">
        <v>7</v>
      </c>
      <c r="D31" s="31"/>
      <c r="E31" s="31"/>
      <c r="F31" s="220"/>
      <c r="G31" s="220"/>
      <c r="H31" s="220"/>
      <c r="I31" s="220"/>
      <c r="J31" s="220"/>
      <c r="K31" s="220"/>
    </row>
    <row r="32" spans="1:11" s="201" customFormat="1" ht="15.75" thickBot="1">
      <c r="B32" s="230"/>
      <c r="C32" s="235">
        <v>8</v>
      </c>
      <c r="D32" s="31"/>
      <c r="E32" s="31"/>
      <c r="F32" s="220"/>
      <c r="G32" s="220"/>
      <c r="H32" s="220"/>
      <c r="I32" s="220"/>
      <c r="J32" s="220"/>
      <c r="K32" s="220"/>
    </row>
    <row r="33" spans="1:11" s="201" customFormat="1" ht="15.75" thickBot="1">
      <c r="B33" s="230"/>
      <c r="C33" s="235">
        <v>9</v>
      </c>
      <c r="D33" s="31"/>
      <c r="E33" s="31"/>
      <c r="F33" s="220"/>
      <c r="G33" s="220"/>
      <c r="H33" s="220"/>
      <c r="I33" s="220"/>
      <c r="J33" s="220"/>
      <c r="K33" s="220"/>
    </row>
    <row r="34" spans="1:11" s="201" customFormat="1" ht="15.75" thickBot="1">
      <c r="B34" s="230"/>
      <c r="C34" s="235">
        <v>10</v>
      </c>
      <c r="D34" s="31"/>
      <c r="E34" s="31"/>
      <c r="F34" s="220"/>
      <c r="G34" s="220"/>
      <c r="H34" s="220"/>
      <c r="I34" s="220"/>
      <c r="J34" s="220"/>
      <c r="K34" s="220"/>
    </row>
    <row r="35" spans="1:11" s="201" customFormat="1" ht="15.75" thickBot="1">
      <c r="B35" s="230"/>
      <c r="C35" s="235">
        <v>11</v>
      </c>
      <c r="D35" s="31"/>
      <c r="E35" s="31"/>
      <c r="F35" s="220"/>
      <c r="G35" s="220"/>
      <c r="H35" s="220"/>
      <c r="I35" s="220"/>
      <c r="J35" s="220"/>
      <c r="K35" s="220"/>
    </row>
    <row r="36" spans="1:11" s="201" customFormat="1" ht="15.75" thickBot="1">
      <c r="B36" s="230"/>
      <c r="C36" s="235">
        <v>12</v>
      </c>
      <c r="D36" s="31"/>
      <c r="E36" s="31"/>
      <c r="F36" s="220"/>
      <c r="G36" s="220"/>
      <c r="H36" s="220"/>
      <c r="I36" s="220"/>
      <c r="J36" s="220"/>
      <c r="K36" s="220"/>
    </row>
    <row r="37" spans="1:11" ht="15.75" thickBot="1">
      <c r="A37" s="248"/>
      <c r="B37" s="288"/>
      <c r="C37" s="285"/>
      <c r="D37" s="278" t="s">
        <v>151</v>
      </c>
      <c r="E37" s="278"/>
      <c r="F37" s="354">
        <f>SUM(F25:F36)</f>
        <v>0</v>
      </c>
      <c r="G37" s="354">
        <f>SUM(G25:G36)</f>
        <v>0</v>
      </c>
      <c r="H37" s="354">
        <f>SUM(H25:H36)</f>
        <v>0</v>
      </c>
      <c r="I37" s="354">
        <f>SUM(I25:I36)</f>
        <v>0</v>
      </c>
      <c r="J37" s="354">
        <f>SUM(J25:J36)</f>
        <v>0</v>
      </c>
      <c r="K37" s="355"/>
    </row>
    <row r="38" spans="1:11" ht="24" customHeight="1" thickBot="1">
      <c r="A38" s="248"/>
      <c r="B38" s="356" t="s">
        <v>34</v>
      </c>
      <c r="C38" s="357"/>
      <c r="D38" s="1264" t="s">
        <v>345</v>
      </c>
      <c r="E38" s="1265"/>
      <c r="F38" s="1265"/>
      <c r="G38" s="1265"/>
      <c r="H38" s="1265"/>
      <c r="I38" s="1265"/>
      <c r="J38" s="1265"/>
      <c r="K38" s="1266"/>
    </row>
    <row r="39" spans="1:11" ht="24" customHeight="1" thickBot="1">
      <c r="A39" s="248"/>
      <c r="B39" s="356" t="s">
        <v>36</v>
      </c>
      <c r="C39" s="357"/>
      <c r="D39" s="1264" t="s">
        <v>346</v>
      </c>
      <c r="E39" s="1265"/>
      <c r="F39" s="1265"/>
      <c r="G39" s="1265"/>
      <c r="H39" s="1265"/>
      <c r="I39" s="1265"/>
      <c r="J39" s="1265"/>
      <c r="K39" s="1266"/>
    </row>
    <row r="40" spans="1:11" ht="15.75" thickBot="1">
      <c r="A40" s="248"/>
      <c r="B40" s="252"/>
      <c r="C40" s="253"/>
      <c r="D40" s="251"/>
      <c r="E40" s="251"/>
      <c r="F40" s="251"/>
      <c r="G40" s="251"/>
      <c r="H40" s="251"/>
      <c r="I40" s="251"/>
      <c r="J40" s="251"/>
      <c r="K40" s="251"/>
    </row>
    <row r="41" spans="1:11" ht="24" customHeight="1" thickBot="1">
      <c r="A41" s="248"/>
      <c r="B41" s="1270" t="s">
        <v>38</v>
      </c>
      <c r="C41" s="1271"/>
      <c r="D41" s="1271"/>
      <c r="E41" s="1272"/>
      <c r="F41" s="251"/>
      <c r="G41" s="251"/>
      <c r="H41" s="251"/>
      <c r="I41" s="251"/>
      <c r="J41" s="251"/>
      <c r="K41" s="251"/>
    </row>
    <row r="42" spans="1:11" ht="15.75" thickBot="1">
      <c r="A42" s="248"/>
      <c r="B42" s="1261">
        <v>1</v>
      </c>
      <c r="C42" s="275"/>
      <c r="D42" s="292" t="s">
        <v>39</v>
      </c>
      <c r="E42" s="31"/>
      <c r="F42" s="251"/>
      <c r="G42" s="251"/>
      <c r="H42" s="251"/>
      <c r="I42" s="251"/>
      <c r="J42" s="251"/>
      <c r="K42" s="251"/>
    </row>
    <row r="43" spans="1:11" ht="15.75" thickBot="1">
      <c r="A43" s="248"/>
      <c r="B43" s="1262"/>
      <c r="C43" s="275"/>
      <c r="D43" s="278" t="s">
        <v>40</v>
      </c>
      <c r="E43" s="31"/>
      <c r="F43" s="251"/>
      <c r="G43" s="251"/>
      <c r="H43" s="251"/>
      <c r="I43" s="251"/>
      <c r="J43" s="251"/>
      <c r="K43" s="251"/>
    </row>
    <row r="44" spans="1:11" ht="15.75" thickBot="1">
      <c r="A44" s="248"/>
      <c r="B44" s="1262"/>
      <c r="C44" s="275"/>
      <c r="D44" s="278" t="s">
        <v>41</v>
      </c>
      <c r="E44" s="31"/>
      <c r="F44" s="251"/>
      <c r="G44" s="251"/>
      <c r="H44" s="251"/>
      <c r="I44" s="251"/>
      <c r="J44" s="251"/>
      <c r="K44" s="251"/>
    </row>
    <row r="45" spans="1:11" ht="15.75" thickBot="1">
      <c r="A45" s="248"/>
      <c r="B45" s="1262"/>
      <c r="C45" s="275"/>
      <c r="D45" s="278" t="s">
        <v>42</v>
      </c>
      <c r="E45" s="31"/>
      <c r="F45" s="251"/>
      <c r="G45" s="251"/>
      <c r="H45" s="251"/>
      <c r="I45" s="251"/>
      <c r="J45" s="251"/>
      <c r="K45" s="251"/>
    </row>
    <row r="46" spans="1:11" ht="15.75" thickBot="1">
      <c r="A46" s="248"/>
      <c r="B46" s="1262"/>
      <c r="C46" s="275"/>
      <c r="D46" s="278" t="s">
        <v>43</v>
      </c>
      <c r="E46" s="31"/>
      <c r="F46" s="251"/>
      <c r="G46" s="251"/>
      <c r="H46" s="251"/>
      <c r="I46" s="251"/>
      <c r="J46" s="251"/>
      <c r="K46" s="251"/>
    </row>
    <row r="47" spans="1:11" ht="15.75" thickBot="1">
      <c r="A47" s="248"/>
      <c r="B47" s="1262"/>
      <c r="C47" s="275"/>
      <c r="D47" s="278" t="s">
        <v>44</v>
      </c>
      <c r="E47" s="31"/>
      <c r="F47" s="251"/>
      <c r="G47" s="251"/>
      <c r="H47" s="251"/>
      <c r="I47" s="251"/>
      <c r="J47" s="251"/>
      <c r="K47" s="251"/>
    </row>
    <row r="48" spans="1:11" ht="15.75" thickBot="1">
      <c r="A48" s="248"/>
      <c r="B48" s="1263"/>
      <c r="C48" s="285"/>
      <c r="D48" s="278" t="s">
        <v>45</v>
      </c>
      <c r="E48" s="31"/>
      <c r="F48" s="251"/>
      <c r="G48" s="251"/>
      <c r="H48" s="251"/>
      <c r="I48" s="251"/>
      <c r="J48" s="251"/>
      <c r="K48" s="251"/>
    </row>
    <row r="49" spans="1:11" ht="15.75" thickBot="1">
      <c r="A49" s="248"/>
      <c r="B49" s="252"/>
      <c r="C49" s="253"/>
      <c r="D49" s="251"/>
      <c r="E49" s="251"/>
      <c r="F49" s="251"/>
      <c r="G49" s="251"/>
      <c r="H49" s="251"/>
      <c r="I49" s="251"/>
      <c r="J49" s="251"/>
      <c r="K49" s="251"/>
    </row>
    <row r="50" spans="1:11" ht="15.75" thickBot="1">
      <c r="A50" s="248"/>
      <c r="B50" s="1270" t="s">
        <v>46</v>
      </c>
      <c r="C50" s="1271"/>
      <c r="D50" s="1271"/>
      <c r="E50" s="1272"/>
      <c r="F50" s="251"/>
      <c r="G50" s="251"/>
      <c r="H50" s="251"/>
      <c r="I50" s="251"/>
      <c r="J50" s="251"/>
      <c r="K50" s="251"/>
    </row>
    <row r="51" spans="1:11" ht="15.75" thickBot="1">
      <c r="A51" s="248"/>
      <c r="B51" s="1261">
        <v>1</v>
      </c>
      <c r="C51" s="275"/>
      <c r="D51" s="292" t="s">
        <v>39</v>
      </c>
      <c r="E51" s="448" t="s">
        <v>47</v>
      </c>
      <c r="F51" s="251"/>
      <c r="G51" s="251"/>
      <c r="H51" s="251"/>
      <c r="I51" s="251"/>
      <c r="J51" s="251"/>
      <c r="K51" s="251"/>
    </row>
    <row r="52" spans="1:11" ht="15.75" thickBot="1">
      <c r="A52" s="248"/>
      <c r="B52" s="1262"/>
      <c r="C52" s="275"/>
      <c r="D52" s="278" t="s">
        <v>40</v>
      </c>
      <c r="E52" s="448" t="s">
        <v>160</v>
      </c>
      <c r="F52" s="251"/>
      <c r="G52" s="251"/>
      <c r="H52" s="251"/>
      <c r="I52" s="251"/>
      <c r="J52" s="251"/>
      <c r="K52" s="251"/>
    </row>
    <row r="53" spans="1:11" ht="15.75" thickBot="1">
      <c r="A53" s="248"/>
      <c r="B53" s="1262"/>
      <c r="C53" s="275"/>
      <c r="D53" s="278" t="s">
        <v>41</v>
      </c>
      <c r="E53" s="318"/>
      <c r="F53" s="251"/>
      <c r="G53" s="251"/>
      <c r="H53" s="251"/>
      <c r="I53" s="251"/>
      <c r="J53" s="251"/>
      <c r="K53" s="251"/>
    </row>
    <row r="54" spans="1:11" ht="15.75" thickBot="1">
      <c r="A54" s="248"/>
      <c r="B54" s="1262"/>
      <c r="C54" s="275"/>
      <c r="D54" s="278" t="s">
        <v>42</v>
      </c>
      <c r="E54" s="318"/>
      <c r="F54" s="251"/>
      <c r="G54" s="251"/>
      <c r="H54" s="251"/>
      <c r="I54" s="251"/>
      <c r="J54" s="251"/>
      <c r="K54" s="251"/>
    </row>
    <row r="55" spans="1:11" ht="15.75" thickBot="1">
      <c r="A55" s="248"/>
      <c r="B55" s="1262"/>
      <c r="C55" s="275"/>
      <c r="D55" s="278" t="s">
        <v>43</v>
      </c>
      <c r="E55" s="318"/>
      <c r="F55" s="251"/>
      <c r="G55" s="251"/>
      <c r="H55" s="251"/>
      <c r="I55" s="251"/>
      <c r="J55" s="251"/>
      <c r="K55" s="251"/>
    </row>
    <row r="56" spans="1:11" ht="15.75" thickBot="1">
      <c r="A56" s="248"/>
      <c r="B56" s="1262"/>
      <c r="C56" s="275"/>
      <c r="D56" s="278" t="s">
        <v>44</v>
      </c>
      <c r="E56" s="318"/>
      <c r="F56" s="251"/>
      <c r="G56" s="251"/>
      <c r="H56" s="251"/>
      <c r="I56" s="251"/>
      <c r="J56" s="251"/>
      <c r="K56" s="251"/>
    </row>
    <row r="57" spans="1:11" ht="15.75" thickBot="1">
      <c r="A57" s="248"/>
      <c r="B57" s="1263"/>
      <c r="C57" s="285"/>
      <c r="D57" s="278" t="s">
        <v>45</v>
      </c>
      <c r="E57" s="318"/>
      <c r="F57" s="251"/>
      <c r="G57" s="251"/>
      <c r="H57" s="251"/>
      <c r="I57" s="251"/>
      <c r="J57" s="251"/>
      <c r="K57" s="251"/>
    </row>
    <row r="58" spans="1:11" ht="15.75" thickBot="1">
      <c r="A58" s="248"/>
      <c r="B58" s="252"/>
      <c r="C58" s="253"/>
      <c r="D58" s="251"/>
      <c r="E58" s="251"/>
      <c r="F58" s="251"/>
      <c r="G58" s="251"/>
      <c r="H58" s="251"/>
      <c r="I58" s="251"/>
      <c r="J58" s="251"/>
      <c r="K58" s="251"/>
    </row>
    <row r="59" spans="1:11" ht="15" customHeight="1" thickBot="1">
      <c r="A59" s="248"/>
      <c r="B59" s="294" t="s">
        <v>49</v>
      </c>
      <c r="C59" s="295"/>
      <c r="D59" s="295"/>
      <c r="E59" s="296"/>
      <c r="F59" s="248"/>
      <c r="G59" s="251"/>
      <c r="H59" s="251"/>
      <c r="I59" s="251"/>
      <c r="J59" s="251"/>
      <c r="K59" s="251"/>
    </row>
    <row r="60" spans="1:11" ht="24.75" thickBot="1">
      <c r="A60" s="248"/>
      <c r="B60" s="288" t="s">
        <v>50</v>
      </c>
      <c r="C60" s="278" t="s">
        <v>51</v>
      </c>
      <c r="D60" s="278" t="s">
        <v>52</v>
      </c>
      <c r="E60" s="278" t="s">
        <v>53</v>
      </c>
      <c r="F60" s="251"/>
      <c r="G60" s="251"/>
      <c r="H60" s="251"/>
      <c r="I60" s="251"/>
      <c r="J60" s="251"/>
      <c r="K60" s="248"/>
    </row>
    <row r="61" spans="1:11" ht="72.75" thickBot="1">
      <c r="A61" s="248"/>
      <c r="B61" s="298">
        <v>42401</v>
      </c>
      <c r="C61" s="278">
        <v>0.01</v>
      </c>
      <c r="D61" s="299" t="s">
        <v>347</v>
      </c>
      <c r="E61" s="278"/>
      <c r="F61" s="251"/>
      <c r="G61" s="251"/>
      <c r="H61" s="251"/>
      <c r="I61" s="251"/>
      <c r="J61" s="251"/>
      <c r="K61" s="248"/>
    </row>
    <row r="62" spans="1:11" ht="15.75" thickBot="1">
      <c r="A62" s="248"/>
      <c r="B62" s="311"/>
      <c r="C62" s="312"/>
      <c r="D62" s="251"/>
      <c r="E62" s="251"/>
      <c r="F62" s="251"/>
      <c r="G62" s="251"/>
      <c r="H62" s="251"/>
      <c r="I62" s="251"/>
      <c r="J62" s="251"/>
      <c r="K62" s="251"/>
    </row>
    <row r="63" spans="1:11" ht="15.75" thickBot="1">
      <c r="A63" s="248"/>
      <c r="B63" s="338" t="s">
        <v>55</v>
      </c>
      <c r="C63" s="301"/>
      <c r="D63" s="251"/>
      <c r="E63" s="251"/>
      <c r="F63" s="251"/>
      <c r="G63" s="251"/>
      <c r="H63" s="251"/>
      <c r="I63" s="251"/>
      <c r="J63" s="251"/>
      <c r="K63" s="251"/>
    </row>
    <row r="64" spans="1:11">
      <c r="A64" s="248"/>
      <c r="B64" s="1300"/>
      <c r="C64" s="1301"/>
      <c r="D64" s="1301"/>
      <c r="E64" s="1301"/>
      <c r="F64" s="251"/>
      <c r="G64" s="251"/>
      <c r="H64" s="251"/>
      <c r="I64" s="251"/>
      <c r="J64" s="251"/>
      <c r="K64" s="251"/>
    </row>
    <row r="65" spans="1:11">
      <c r="A65" s="248"/>
      <c r="B65" s="1300"/>
      <c r="C65" s="1301"/>
      <c r="D65" s="1301"/>
      <c r="E65" s="1301"/>
      <c r="F65" s="251"/>
      <c r="G65" s="251"/>
      <c r="H65" s="251"/>
      <c r="I65" s="251"/>
      <c r="J65" s="251"/>
      <c r="K65" s="251"/>
    </row>
    <row r="66" spans="1:11" ht="15.75" thickBot="1">
      <c r="A66" s="248"/>
      <c r="B66" s="251"/>
      <c r="C66" s="268"/>
      <c r="D66" s="251"/>
      <c r="E66" s="251"/>
      <c r="F66" s="251"/>
      <c r="G66" s="251"/>
      <c r="H66" s="251"/>
      <c r="I66" s="251"/>
      <c r="J66" s="251"/>
      <c r="K66" s="251"/>
    </row>
    <row r="67" spans="1:11" ht="24.75" thickBot="1">
      <c r="A67" s="248"/>
      <c r="B67" s="313" t="s">
        <v>56</v>
      </c>
      <c r="C67" s="314"/>
      <c r="D67" s="251"/>
      <c r="E67" s="251"/>
      <c r="F67" s="251"/>
      <c r="G67" s="251"/>
      <c r="H67" s="251"/>
      <c r="I67" s="251"/>
      <c r="J67" s="251"/>
      <c r="K67" s="251"/>
    </row>
    <row r="68" spans="1:11" ht="15.75" thickBot="1">
      <c r="A68" s="248"/>
      <c r="B68" s="321"/>
      <c r="C68" s="307"/>
      <c r="D68" s="251"/>
      <c r="E68" s="251"/>
      <c r="F68" s="251"/>
      <c r="G68" s="251"/>
      <c r="H68" s="251"/>
      <c r="I68" s="251"/>
      <c r="J68" s="251"/>
      <c r="K68" s="251"/>
    </row>
    <row r="69" spans="1:11" ht="60.75" thickBot="1">
      <c r="A69" s="248"/>
      <c r="B69" s="302" t="s">
        <v>57</v>
      </c>
      <c r="C69" s="282"/>
      <c r="D69" s="276" t="s">
        <v>315</v>
      </c>
      <c r="E69" s="251"/>
      <c r="F69" s="251"/>
      <c r="G69" s="251"/>
      <c r="H69" s="251"/>
      <c r="I69" s="251"/>
      <c r="J69" s="251"/>
      <c r="K69" s="251"/>
    </row>
    <row r="70" spans="1:11">
      <c r="A70" s="248"/>
      <c r="B70" s="1261" t="s">
        <v>59</v>
      </c>
      <c r="C70" s="275"/>
      <c r="D70" s="315" t="s">
        <v>60</v>
      </c>
      <c r="E70" s="251"/>
      <c r="F70" s="251"/>
      <c r="G70" s="251"/>
      <c r="H70" s="251"/>
      <c r="I70" s="251"/>
      <c r="J70" s="251"/>
      <c r="K70" s="251"/>
    </row>
    <row r="71" spans="1:11" ht="72">
      <c r="A71" s="248"/>
      <c r="B71" s="1262"/>
      <c r="C71" s="275"/>
      <c r="D71" s="316" t="s">
        <v>316</v>
      </c>
      <c r="E71" s="251"/>
      <c r="F71" s="251"/>
      <c r="G71" s="251"/>
      <c r="H71" s="251"/>
      <c r="I71" s="251"/>
      <c r="J71" s="251"/>
      <c r="K71" s="251"/>
    </row>
    <row r="72" spans="1:11">
      <c r="A72" s="248"/>
      <c r="B72" s="1262"/>
      <c r="C72" s="275"/>
      <c r="D72" s="315" t="s">
        <v>317</v>
      </c>
      <c r="E72" s="251"/>
      <c r="F72" s="251"/>
      <c r="G72" s="251"/>
      <c r="H72" s="251"/>
      <c r="I72" s="251"/>
      <c r="J72" s="251"/>
      <c r="K72" s="251"/>
    </row>
    <row r="73" spans="1:11">
      <c r="A73" s="248"/>
      <c r="B73" s="1262"/>
      <c r="C73" s="275"/>
      <c r="D73" s="316" t="s">
        <v>318</v>
      </c>
      <c r="E73" s="251"/>
      <c r="F73" s="251"/>
      <c r="G73" s="251"/>
      <c r="H73" s="251"/>
      <c r="I73" s="251"/>
      <c r="J73" s="251"/>
      <c r="K73" s="251"/>
    </row>
    <row r="74" spans="1:11" ht="60">
      <c r="A74" s="248"/>
      <c r="B74" s="1262"/>
      <c r="C74" s="275"/>
      <c r="D74" s="316" t="s">
        <v>319</v>
      </c>
      <c r="E74" s="251"/>
      <c r="F74" s="251"/>
      <c r="G74" s="251"/>
      <c r="H74" s="251"/>
      <c r="I74" s="251"/>
      <c r="J74" s="251"/>
      <c r="K74" s="251"/>
    </row>
    <row r="75" spans="1:11" ht="252">
      <c r="A75" s="248"/>
      <c r="B75" s="1262"/>
      <c r="C75" s="275"/>
      <c r="D75" s="316" t="s">
        <v>320</v>
      </c>
      <c r="E75" s="251"/>
      <c r="F75" s="251"/>
      <c r="G75" s="251"/>
      <c r="H75" s="251"/>
      <c r="I75" s="251"/>
      <c r="J75" s="251"/>
      <c r="K75" s="251"/>
    </row>
    <row r="76" spans="1:11">
      <c r="A76" s="248"/>
      <c r="B76" s="1262"/>
      <c r="C76" s="275"/>
      <c r="D76" s="315" t="s">
        <v>288</v>
      </c>
      <c r="E76" s="251"/>
      <c r="F76" s="251"/>
      <c r="G76" s="251"/>
      <c r="H76" s="251"/>
      <c r="I76" s="251"/>
      <c r="J76" s="251"/>
      <c r="K76" s="251"/>
    </row>
    <row r="77" spans="1:11" ht="15.75" thickBot="1">
      <c r="A77" s="248"/>
      <c r="B77" s="1263"/>
      <c r="C77" s="285"/>
      <c r="D77" s="278" t="s">
        <v>321</v>
      </c>
      <c r="E77" s="251"/>
      <c r="F77" s="251"/>
      <c r="G77" s="251"/>
      <c r="H77" s="251"/>
      <c r="I77" s="251"/>
      <c r="J77" s="251"/>
      <c r="K77" s="251"/>
    </row>
    <row r="78" spans="1:11">
      <c r="A78" s="248"/>
      <c r="B78" s="1261" t="s">
        <v>72</v>
      </c>
      <c r="C78" s="352"/>
      <c r="D78" s="1261"/>
      <c r="E78" s="251"/>
      <c r="F78" s="251"/>
      <c r="G78" s="251"/>
      <c r="H78" s="251"/>
      <c r="I78" s="251"/>
      <c r="J78" s="251"/>
      <c r="K78" s="251"/>
    </row>
    <row r="79" spans="1:11" ht="15.75" thickBot="1">
      <c r="A79" s="248"/>
      <c r="B79" s="1263"/>
      <c r="C79" s="358"/>
      <c r="D79" s="1263"/>
      <c r="E79" s="251"/>
      <c r="F79" s="251"/>
      <c r="G79" s="251"/>
      <c r="H79" s="251"/>
      <c r="I79" s="251"/>
      <c r="J79" s="251"/>
      <c r="K79" s="251"/>
    </row>
    <row r="80" spans="1:11" ht="180">
      <c r="A80" s="248"/>
      <c r="B80" s="1261" t="s">
        <v>73</v>
      </c>
      <c r="C80" s="275"/>
      <c r="D80" s="316" t="s">
        <v>322</v>
      </c>
      <c r="E80" s="251"/>
      <c r="F80" s="251"/>
      <c r="G80" s="251"/>
      <c r="H80" s="251"/>
      <c r="I80" s="251"/>
      <c r="J80" s="251"/>
      <c r="K80" s="251"/>
    </row>
    <row r="81" spans="1:11" ht="120">
      <c r="A81" s="248"/>
      <c r="B81" s="1262"/>
      <c r="C81" s="275"/>
      <c r="D81" s="316" t="s">
        <v>323</v>
      </c>
      <c r="E81" s="251"/>
      <c r="F81" s="251"/>
      <c r="G81" s="251"/>
      <c r="H81" s="251"/>
      <c r="I81" s="251"/>
      <c r="J81" s="251"/>
      <c r="K81" s="251"/>
    </row>
    <row r="82" spans="1:11" ht="120">
      <c r="A82" s="248"/>
      <c r="B82" s="1262"/>
      <c r="C82" s="275"/>
      <c r="D82" s="316" t="s">
        <v>324</v>
      </c>
      <c r="E82" s="251"/>
      <c r="F82" s="251"/>
      <c r="G82" s="251"/>
      <c r="H82" s="251"/>
      <c r="I82" s="251"/>
      <c r="J82" s="251"/>
      <c r="K82" s="251"/>
    </row>
    <row r="83" spans="1:11" ht="84">
      <c r="A83" s="248"/>
      <c r="B83" s="1262"/>
      <c r="C83" s="275"/>
      <c r="D83" s="316" t="s">
        <v>325</v>
      </c>
      <c r="E83" s="251"/>
      <c r="F83" s="251"/>
      <c r="G83" s="251"/>
      <c r="H83" s="251"/>
      <c r="I83" s="251"/>
      <c r="J83" s="251"/>
      <c r="K83" s="251"/>
    </row>
    <row r="84" spans="1:11" ht="72">
      <c r="A84" s="248"/>
      <c r="B84" s="1262"/>
      <c r="C84" s="275"/>
      <c r="D84" s="316" t="s">
        <v>326</v>
      </c>
      <c r="E84" s="251"/>
      <c r="F84" s="251"/>
      <c r="G84" s="251"/>
      <c r="H84" s="251"/>
      <c r="I84" s="251"/>
      <c r="J84" s="251"/>
      <c r="K84" s="251"/>
    </row>
    <row r="85" spans="1:11" ht="192">
      <c r="A85" s="248"/>
      <c r="B85" s="1262"/>
      <c r="C85" s="275"/>
      <c r="D85" s="316" t="s">
        <v>327</v>
      </c>
      <c r="E85" s="251"/>
      <c r="F85" s="251"/>
      <c r="G85" s="251"/>
      <c r="H85" s="251"/>
      <c r="I85" s="251"/>
      <c r="J85" s="251"/>
      <c r="K85" s="251"/>
    </row>
    <row r="86" spans="1:11" ht="108.75" thickBot="1">
      <c r="A86" s="248"/>
      <c r="B86" s="1263"/>
      <c r="C86" s="285"/>
      <c r="D86" s="278" t="s">
        <v>328</v>
      </c>
      <c r="E86" s="251"/>
      <c r="F86" s="251"/>
      <c r="G86" s="251"/>
      <c r="H86" s="251"/>
      <c r="I86" s="251"/>
      <c r="J86" s="251"/>
      <c r="K86" s="251"/>
    </row>
    <row r="87" spans="1:11" ht="24">
      <c r="A87" s="248"/>
      <c r="B87" s="1261" t="s">
        <v>90</v>
      </c>
      <c r="C87" s="275"/>
      <c r="D87" s="315" t="s">
        <v>329</v>
      </c>
      <c r="E87" s="251"/>
      <c r="F87" s="251"/>
      <c r="G87" s="251"/>
      <c r="H87" s="251"/>
      <c r="I87" s="251"/>
      <c r="J87" s="251"/>
      <c r="K87" s="251"/>
    </row>
    <row r="88" spans="1:11">
      <c r="A88" s="248"/>
      <c r="B88" s="1262"/>
      <c r="C88" s="275"/>
      <c r="D88" s="317"/>
      <c r="E88" s="251"/>
      <c r="F88" s="251"/>
      <c r="G88" s="251"/>
      <c r="H88" s="251"/>
      <c r="I88" s="251"/>
      <c r="J88" s="251"/>
      <c r="K88" s="251"/>
    </row>
    <row r="89" spans="1:11">
      <c r="A89" s="248"/>
      <c r="B89" s="1262"/>
      <c r="C89" s="275"/>
      <c r="D89" s="316" t="s">
        <v>91</v>
      </c>
      <c r="E89" s="251"/>
      <c r="F89" s="251"/>
      <c r="G89" s="251"/>
      <c r="H89" s="251"/>
      <c r="I89" s="251"/>
      <c r="J89" s="251"/>
      <c r="K89" s="251"/>
    </row>
    <row r="90" spans="1:11" ht="37.5">
      <c r="A90" s="248"/>
      <c r="B90" s="1262"/>
      <c r="C90" s="275"/>
      <c r="D90" s="316" t="s">
        <v>330</v>
      </c>
      <c r="E90" s="251"/>
      <c r="F90" s="251"/>
      <c r="G90" s="251"/>
      <c r="H90" s="251"/>
      <c r="I90" s="251"/>
      <c r="J90" s="251"/>
      <c r="K90" s="251"/>
    </row>
    <row r="91" spans="1:11" ht="37.5">
      <c r="A91" s="248"/>
      <c r="B91" s="1262"/>
      <c r="C91" s="275"/>
      <c r="D91" s="316" t="s">
        <v>331</v>
      </c>
      <c r="E91" s="251"/>
      <c r="F91" s="251"/>
      <c r="G91" s="251"/>
      <c r="H91" s="251"/>
      <c r="I91" s="251"/>
      <c r="J91" s="251"/>
      <c r="K91" s="251"/>
    </row>
    <row r="92" spans="1:11" ht="37.5">
      <c r="A92" s="248"/>
      <c r="B92" s="1262"/>
      <c r="C92" s="275"/>
      <c r="D92" s="316" t="s">
        <v>332</v>
      </c>
      <c r="E92" s="251"/>
      <c r="F92" s="251"/>
      <c r="G92" s="251"/>
      <c r="H92" s="251"/>
      <c r="I92" s="251"/>
      <c r="J92" s="251"/>
      <c r="K92" s="251"/>
    </row>
    <row r="93" spans="1:11" ht="84">
      <c r="A93" s="248"/>
      <c r="B93" s="1262"/>
      <c r="C93" s="275"/>
      <c r="D93" s="359" t="s">
        <v>235</v>
      </c>
      <c r="E93" s="251"/>
      <c r="F93" s="251"/>
      <c r="G93" s="251"/>
      <c r="H93" s="251"/>
      <c r="I93" s="251"/>
      <c r="J93" s="251"/>
      <c r="K93" s="251"/>
    </row>
    <row r="94" spans="1:11">
      <c r="A94" s="248"/>
      <c r="B94" s="1262"/>
      <c r="C94" s="275"/>
      <c r="D94" s="315" t="s">
        <v>246</v>
      </c>
      <c r="E94" s="251"/>
      <c r="F94" s="251"/>
      <c r="G94" s="251"/>
      <c r="H94" s="251"/>
      <c r="I94" s="251"/>
      <c r="J94" s="251"/>
      <c r="K94" s="251"/>
    </row>
    <row r="95" spans="1:11" ht="36">
      <c r="A95" s="248"/>
      <c r="B95" s="1262"/>
      <c r="C95" s="275"/>
      <c r="D95" s="315" t="s">
        <v>333</v>
      </c>
      <c r="E95" s="251"/>
      <c r="F95" s="251"/>
      <c r="G95" s="251"/>
      <c r="H95" s="251"/>
      <c r="I95" s="251"/>
      <c r="J95" s="251"/>
      <c r="K95" s="251"/>
    </row>
    <row r="96" spans="1:11">
      <c r="A96" s="248"/>
      <c r="B96" s="1262"/>
      <c r="C96" s="275"/>
      <c r="D96" s="317"/>
      <c r="E96" s="251"/>
      <c r="F96" s="251"/>
      <c r="G96" s="251"/>
      <c r="H96" s="251"/>
      <c r="I96" s="251"/>
      <c r="J96" s="251"/>
      <c r="K96" s="251"/>
    </row>
    <row r="97" spans="1:11">
      <c r="A97" s="248"/>
      <c r="B97" s="1262"/>
      <c r="C97" s="275"/>
      <c r="D97" s="316" t="s">
        <v>91</v>
      </c>
      <c r="E97" s="251"/>
      <c r="F97" s="251"/>
      <c r="G97" s="251"/>
      <c r="H97" s="251"/>
      <c r="I97" s="251"/>
      <c r="J97" s="251"/>
      <c r="K97" s="251"/>
    </row>
    <row r="98" spans="1:11" ht="37.5">
      <c r="A98" s="248"/>
      <c r="B98" s="1262"/>
      <c r="C98" s="275"/>
      <c r="D98" s="316" t="s">
        <v>334</v>
      </c>
      <c r="E98" s="251"/>
      <c r="F98" s="251"/>
      <c r="G98" s="251"/>
      <c r="H98" s="251"/>
      <c r="I98" s="251"/>
      <c r="J98" s="251"/>
      <c r="K98" s="251"/>
    </row>
    <row r="99" spans="1:11" ht="62.25" thickBot="1">
      <c r="A99" s="248"/>
      <c r="B99" s="1263"/>
      <c r="C99" s="285"/>
      <c r="D99" s="278" t="s">
        <v>335</v>
      </c>
      <c r="E99" s="251"/>
      <c r="F99" s="251"/>
      <c r="G99" s="251"/>
      <c r="H99" s="251"/>
      <c r="I99" s="251"/>
      <c r="J99" s="251"/>
      <c r="K99" s="251"/>
    </row>
  </sheetData>
  <mergeCells count="28">
    <mergeCell ref="B10:D10"/>
    <mergeCell ref="F10:S10"/>
    <mergeCell ref="F11:S11"/>
    <mergeCell ref="E12:R12"/>
    <mergeCell ref="E13:R13"/>
    <mergeCell ref="B70:B77"/>
    <mergeCell ref="B78:B79"/>
    <mergeCell ref="D78:D79"/>
    <mergeCell ref="B80:B86"/>
    <mergeCell ref="B87:B99"/>
    <mergeCell ref="B64:E65"/>
    <mergeCell ref="D15:K15"/>
    <mergeCell ref="D20:K20"/>
    <mergeCell ref="D21:K21"/>
    <mergeCell ref="D22:K22"/>
    <mergeCell ref="B15:B19"/>
    <mergeCell ref="B51:B57"/>
    <mergeCell ref="D23:K23"/>
    <mergeCell ref="D38:K38"/>
    <mergeCell ref="D39:K39"/>
    <mergeCell ref="B41:E41"/>
    <mergeCell ref="B42:B48"/>
    <mergeCell ref="B50:E50"/>
    <mergeCell ref="A1:P1"/>
    <mergeCell ref="A2:P2"/>
    <mergeCell ref="A3:P3"/>
    <mergeCell ref="A4:D4"/>
    <mergeCell ref="A5:P5"/>
  </mergeCells>
  <conditionalFormatting sqref="F10">
    <cfRule type="notContainsBlanks" dxfId="100" priority="4">
      <formula>LEN(TRIM(F10))&gt;0</formula>
    </cfRule>
  </conditionalFormatting>
  <conditionalFormatting sqref="F11:S11">
    <cfRule type="expression" dxfId="99" priority="2">
      <formula>E11="NO SE REPORTA"</formula>
    </cfRule>
    <cfRule type="expression" dxfId="98" priority="3">
      <formula>E10="NO APLICA"</formula>
    </cfRule>
  </conditionalFormatting>
  <conditionalFormatting sqref="E12:R12">
    <cfRule type="expression" dxfId="97" priority="1">
      <formula>E11="SI SE REPORTA"</formula>
    </cfRule>
  </conditionalFormatting>
  <dataValidations count="6">
    <dataValidation type="whole" operator="greaterThanOrEqual" allowBlank="1" showInputMessage="1" showErrorMessage="1" errorTitle="ERROR" error="Valor en PESOS (sin centavos)" sqref="G25:J36">
      <formula1>0</formula1>
    </dataValidation>
    <dataValidation type="whole" operator="greaterThanOrEqual" allowBlank="1" showInputMessage="1" showErrorMessage="1" errorTitle="ERROR" error="Valor en HECTAREAS (sin decimales)_x000a_" sqref="E17:H18 F25:F36">
      <formula1>0</formula1>
    </dataValidation>
    <dataValidation allowBlank="1" showInputMessage="1" showErrorMessage="1" promptTitle="OJO" prompt="NO TOCAR" sqref="F37:J37"/>
    <dataValidation allowBlank="1" showInputMessage="1" showErrorMessage="1" sqref="E19:H1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U155"/>
  <sheetViews>
    <sheetView showGridLines="0" zoomScale="98" zoomScaleNormal="98" workbookViewId="0">
      <selection activeCell="F11" sqref="F11:S11"/>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348</v>
      </c>
      <c r="B5" s="1224"/>
      <c r="C5" s="1224"/>
      <c r="D5" s="1224"/>
      <c r="E5" s="1224"/>
      <c r="F5" s="1224"/>
      <c r="G5" s="1224"/>
      <c r="H5" s="1224"/>
      <c r="I5" s="1224"/>
      <c r="J5" s="1224"/>
      <c r="K5" s="1224"/>
      <c r="L5" s="1224"/>
      <c r="M5" s="1224"/>
      <c r="N5" s="1224"/>
      <c r="O5" s="1224"/>
      <c r="P5" s="1225"/>
    </row>
    <row r="6" spans="1:21">
      <c r="A6" s="248"/>
      <c r="B6" s="249"/>
      <c r="C6" s="250"/>
      <c r="D6" s="251"/>
      <c r="E6" s="251"/>
      <c r="F6" s="251"/>
      <c r="G6" s="251"/>
      <c r="H6" s="251"/>
      <c r="I6" s="251"/>
      <c r="J6" s="251"/>
      <c r="K6" s="251"/>
    </row>
    <row r="7" spans="1:21">
      <c r="A7" s="248"/>
      <c r="B7" s="252" t="s">
        <v>1</v>
      </c>
      <c r="C7" s="253"/>
      <c r="D7" s="251"/>
      <c r="E7" s="262"/>
      <c r="F7" s="251" t="s">
        <v>128</v>
      </c>
      <c r="G7" s="251"/>
      <c r="H7" s="251"/>
      <c r="I7" s="251"/>
      <c r="J7" s="251"/>
      <c r="K7" s="251"/>
    </row>
    <row r="8" spans="1:21" ht="15.75" thickBot="1">
      <c r="A8" s="248"/>
      <c r="B8" s="254"/>
      <c r="C8" s="255"/>
      <c r="D8" s="251"/>
      <c r="E8" s="256"/>
      <c r="F8" s="251" t="s">
        <v>129</v>
      </c>
      <c r="G8" s="251"/>
      <c r="H8" s="251"/>
      <c r="I8" s="251"/>
      <c r="J8" s="251"/>
      <c r="K8" s="251"/>
    </row>
    <row r="9" spans="1:21" ht="15.75" thickBot="1">
      <c r="A9" s="248"/>
      <c r="B9" s="264" t="s">
        <v>1202</v>
      </c>
      <c r="C9" s="265">
        <v>2020</v>
      </c>
      <c r="D9" s="260" t="str">
        <f>IF(E11="NO APLICA","NO APLICA",IF(E12="NO SE REPORTA","SIN INFORMACION",+E96))</f>
        <v>N.A.</v>
      </c>
      <c r="E9" s="267"/>
      <c r="F9" s="251" t="s">
        <v>130</v>
      </c>
      <c r="G9" s="251"/>
      <c r="H9" s="251"/>
      <c r="I9" s="251"/>
      <c r="J9" s="251"/>
      <c r="K9" s="251"/>
    </row>
    <row r="10" spans="1:21">
      <c r="A10" s="248"/>
      <c r="B10" s="513" t="s">
        <v>1203</v>
      </c>
      <c r="C10" s="253"/>
      <c r="D10" s="251"/>
      <c r="E10" s="251"/>
      <c r="F10" s="251"/>
      <c r="G10" s="251"/>
      <c r="H10" s="251"/>
      <c r="I10" s="251"/>
      <c r="J10" s="251"/>
      <c r="K10" s="251"/>
    </row>
    <row r="11" spans="1:21" s="416" customFormat="1">
      <c r="A11" s="248"/>
      <c r="B11" s="1231" t="s">
        <v>1271</v>
      </c>
      <c r="C11" s="1231"/>
      <c r="D11" s="1231"/>
      <c r="E11" s="519" t="s">
        <v>1268</v>
      </c>
      <c r="F11" s="1238"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1239"/>
      <c r="H11" s="1239"/>
      <c r="I11" s="1239"/>
      <c r="J11" s="1239"/>
      <c r="K11" s="1239"/>
      <c r="L11" s="1239"/>
      <c r="M11" s="1239"/>
      <c r="N11" s="1239"/>
      <c r="O11" s="1239"/>
      <c r="P11" s="1239"/>
      <c r="Q11" s="1239"/>
      <c r="R11" s="1239"/>
      <c r="S11" s="1239"/>
      <c r="T11" s="515"/>
      <c r="U11" s="515"/>
    </row>
    <row r="12" spans="1:21" s="416" customFormat="1" ht="14.45" customHeight="1">
      <c r="A12" s="248"/>
      <c r="B12" s="516"/>
      <c r="C12" s="517"/>
      <c r="D12" s="518" t="str">
        <f>IF(E11="SI APLICA","¿El indicador no se reporta por limitaciones de información disponible? ","")</f>
        <v xml:space="preserve">¿El indicador no se reporta por limitaciones de información disponible? </v>
      </c>
      <c r="E12" s="520" t="s">
        <v>1270</v>
      </c>
      <c r="F12" s="1232"/>
      <c r="G12" s="1233"/>
      <c r="H12" s="1233"/>
      <c r="I12" s="1233"/>
      <c r="J12" s="1233"/>
      <c r="K12" s="1233"/>
      <c r="L12" s="1233"/>
      <c r="M12" s="1233"/>
      <c r="N12" s="1233"/>
      <c r="O12" s="1233"/>
      <c r="P12" s="1233"/>
      <c r="Q12" s="1233"/>
      <c r="R12" s="1233"/>
      <c r="S12" s="1233"/>
    </row>
    <row r="13" spans="1:21" s="416" customFormat="1" ht="23.45" customHeight="1">
      <c r="A13" s="248"/>
      <c r="B13" s="513"/>
      <c r="C13" s="307"/>
      <c r="D13" s="518" t="str">
        <f>IF(E12="SI SE REPORTA","¿Qué programas o proyectos del Plan de Acción están asociados al indicador? ","")</f>
        <v xml:space="preserve">¿Qué programas o proyectos del Plan de Acción están asociados al indicador? </v>
      </c>
      <c r="E13" s="1234"/>
      <c r="F13" s="1234"/>
      <c r="G13" s="1234"/>
      <c r="H13" s="1234"/>
      <c r="I13" s="1234"/>
      <c r="J13" s="1234"/>
      <c r="K13" s="1234"/>
      <c r="L13" s="1234"/>
      <c r="M13" s="1234"/>
      <c r="N13" s="1234"/>
      <c r="O13" s="1234"/>
      <c r="P13" s="1234"/>
      <c r="Q13" s="1234"/>
      <c r="R13" s="1234"/>
    </row>
    <row r="14" spans="1:21" s="416" customFormat="1" ht="21.95" customHeight="1">
      <c r="A14" s="248"/>
      <c r="B14" s="513"/>
      <c r="C14" s="307"/>
      <c r="D14" s="518" t="s">
        <v>1273</v>
      </c>
      <c r="E14" s="1235"/>
      <c r="F14" s="1236"/>
      <c r="G14" s="1236"/>
      <c r="H14" s="1236"/>
      <c r="I14" s="1236"/>
      <c r="J14" s="1236"/>
      <c r="K14" s="1236"/>
      <c r="L14" s="1236"/>
      <c r="M14" s="1236"/>
      <c r="N14" s="1236"/>
      <c r="O14" s="1236"/>
      <c r="P14" s="1236"/>
      <c r="Q14" s="1236"/>
      <c r="R14" s="1237"/>
    </row>
    <row r="15" spans="1:21" s="416" customFormat="1" ht="6.95" customHeight="1" thickBot="1">
      <c r="A15" s="248"/>
      <c r="B15" s="513"/>
      <c r="C15" s="253"/>
      <c r="D15" s="251"/>
      <c r="E15" s="251"/>
      <c r="F15" s="251"/>
      <c r="G15" s="251"/>
      <c r="H15" s="251"/>
      <c r="I15" s="251"/>
      <c r="J15" s="251"/>
      <c r="K15" s="251"/>
    </row>
    <row r="16" spans="1:21" ht="15" customHeight="1" thickBot="1">
      <c r="A16" s="248"/>
      <c r="B16" s="1261" t="s">
        <v>2</v>
      </c>
      <c r="C16" s="271"/>
      <c r="D16" s="272" t="s">
        <v>336</v>
      </c>
      <c r="E16" s="273"/>
      <c r="F16" s="273"/>
      <c r="G16" s="273"/>
      <c r="H16" s="273"/>
      <c r="I16" s="273"/>
      <c r="J16" s="274"/>
      <c r="K16" s="251"/>
    </row>
    <row r="17" spans="1:11">
      <c r="A17" s="248"/>
      <c r="B17" s="1262"/>
      <c r="C17" s="1337" t="s">
        <v>19</v>
      </c>
      <c r="D17" s="1334" t="s">
        <v>150</v>
      </c>
      <c r="E17" s="1348" t="s">
        <v>364</v>
      </c>
      <c r="F17" s="1344" t="s">
        <v>1193</v>
      </c>
      <c r="G17" s="1348" t="s">
        <v>151</v>
      </c>
      <c r="H17" s="251"/>
      <c r="I17" s="248"/>
      <c r="J17" s="277"/>
      <c r="K17" s="251"/>
    </row>
    <row r="18" spans="1:11" ht="15.75" thickBot="1">
      <c r="A18" s="248"/>
      <c r="B18" s="1262"/>
      <c r="C18" s="1338"/>
      <c r="D18" s="1335"/>
      <c r="E18" s="1349"/>
      <c r="F18" s="1345"/>
      <c r="G18" s="1349"/>
      <c r="H18" s="251"/>
      <c r="I18" s="248"/>
      <c r="J18" s="277"/>
      <c r="K18" s="251"/>
    </row>
    <row r="19" spans="1:11" ht="24.75" thickBot="1">
      <c r="A19" s="248"/>
      <c r="B19" s="1262"/>
      <c r="C19" s="348" t="s">
        <v>152</v>
      </c>
      <c r="D19" s="281" t="s">
        <v>1505</v>
      </c>
      <c r="E19" s="219"/>
      <c r="F19" s="219"/>
      <c r="G19" s="384">
        <f t="shared" ref="G19:G24" si="0">+E19+F19</f>
        <v>0</v>
      </c>
      <c r="H19" s="251"/>
      <c r="I19" s="248"/>
      <c r="J19" s="277"/>
      <c r="K19" s="251"/>
    </row>
    <row r="20" spans="1:11" ht="24.75" thickBot="1">
      <c r="A20" s="248"/>
      <c r="B20" s="1262"/>
      <c r="C20" s="348" t="s">
        <v>154</v>
      </c>
      <c r="D20" s="281" t="s">
        <v>1506</v>
      </c>
      <c r="E20" s="220"/>
      <c r="F20" s="220"/>
      <c r="G20" s="384">
        <f t="shared" si="0"/>
        <v>0</v>
      </c>
      <c r="H20" s="251"/>
      <c r="I20" s="248"/>
      <c r="J20" s="277"/>
      <c r="K20" s="251"/>
    </row>
    <row r="21" spans="1:11" ht="36.75" thickBot="1">
      <c r="A21" s="248"/>
      <c r="B21" s="1262"/>
      <c r="C21" s="348" t="s">
        <v>156</v>
      </c>
      <c r="D21" s="281" t="s">
        <v>365</v>
      </c>
      <c r="E21" s="220"/>
      <c r="F21" s="220"/>
      <c r="G21" s="384">
        <f t="shared" si="0"/>
        <v>0</v>
      </c>
      <c r="H21" s="251"/>
      <c r="I21" s="248"/>
      <c r="J21" s="277"/>
      <c r="K21" s="251"/>
    </row>
    <row r="22" spans="1:11" ht="36.75" thickBot="1">
      <c r="A22" s="248"/>
      <c r="B22" s="1262"/>
      <c r="C22" s="348" t="s">
        <v>258</v>
      </c>
      <c r="D22" s="481" t="s">
        <v>1231</v>
      </c>
      <c r="E22" s="220"/>
      <c r="F22" s="220"/>
      <c r="G22" s="384">
        <f t="shared" si="0"/>
        <v>0</v>
      </c>
      <c r="H22" s="251"/>
      <c r="I22" s="248"/>
      <c r="J22" s="277"/>
      <c r="K22" s="251"/>
    </row>
    <row r="23" spans="1:11" ht="48.75" thickBot="1">
      <c r="A23" s="248"/>
      <c r="B23" s="1262"/>
      <c r="C23" s="348" t="s">
        <v>260</v>
      </c>
      <c r="D23" s="281" t="s">
        <v>1507</v>
      </c>
      <c r="E23" s="219"/>
      <c r="F23" s="219"/>
      <c r="G23" s="385">
        <f t="shared" si="0"/>
        <v>0</v>
      </c>
      <c r="H23" s="251"/>
      <c r="I23" s="248"/>
      <c r="J23" s="277"/>
      <c r="K23" s="251"/>
    </row>
    <row r="24" spans="1:11" ht="48.75" thickBot="1">
      <c r="A24" s="248"/>
      <c r="B24" s="1262"/>
      <c r="C24" s="348" t="s">
        <v>262</v>
      </c>
      <c r="D24" s="281" t="s">
        <v>1508</v>
      </c>
      <c r="E24" s="384">
        <f>+E21+E22</f>
        <v>0</v>
      </c>
      <c r="F24" s="384">
        <f>+F21+F22</f>
        <v>0</v>
      </c>
      <c r="G24" s="384">
        <f t="shared" si="0"/>
        <v>0</v>
      </c>
      <c r="H24" s="251"/>
      <c r="I24" s="248"/>
      <c r="J24" s="277"/>
      <c r="K24" s="251"/>
    </row>
    <row r="25" spans="1:11" ht="24" customHeight="1">
      <c r="A25" s="248"/>
      <c r="B25" s="1262"/>
      <c r="C25" s="279"/>
      <c r="D25" s="1346" t="s">
        <v>366</v>
      </c>
      <c r="E25" s="1347"/>
      <c r="F25" s="1347"/>
      <c r="G25" s="1347"/>
      <c r="H25" s="1347"/>
      <c r="I25" s="1347"/>
      <c r="J25" s="277"/>
      <c r="K25" s="248"/>
    </row>
    <row r="26" spans="1:11">
      <c r="A26" s="248"/>
      <c r="B26" s="1262"/>
      <c r="C26" s="279"/>
      <c r="D26" s="386" t="s">
        <v>367</v>
      </c>
      <c r="E26" s="311"/>
      <c r="F26" s="311"/>
      <c r="G26" s="311"/>
      <c r="H26" s="311"/>
      <c r="I26" s="311"/>
      <c r="J26" s="277"/>
      <c r="K26" s="248"/>
    </row>
    <row r="27" spans="1:11" ht="15.75" thickBot="1">
      <c r="A27" s="248"/>
      <c r="B27" s="1262"/>
      <c r="C27" s="279"/>
      <c r="D27" s="1243" t="s">
        <v>368</v>
      </c>
      <c r="E27" s="1286"/>
      <c r="F27" s="1286"/>
      <c r="G27" s="1286"/>
      <c r="H27" s="1286"/>
      <c r="I27" s="1286"/>
      <c r="J27" s="1245"/>
      <c r="K27" s="248"/>
    </row>
    <row r="28" spans="1:11" ht="15.75" thickBot="1">
      <c r="A28" s="248"/>
      <c r="B28" s="1262"/>
      <c r="C28" s="275"/>
      <c r="D28" s="283" t="s">
        <v>150</v>
      </c>
      <c r="E28" s="283" t="s">
        <v>20</v>
      </c>
      <c r="F28" s="283" t="s">
        <v>21</v>
      </c>
      <c r="G28" s="283" t="s">
        <v>22</v>
      </c>
      <c r="H28" s="283" t="s">
        <v>23</v>
      </c>
      <c r="I28" s="283" t="s">
        <v>151</v>
      </c>
      <c r="J28" s="277"/>
      <c r="K28" s="248"/>
    </row>
    <row r="29" spans="1:11" ht="15.75" thickBot="1">
      <c r="A29" s="248"/>
      <c r="B29" s="1262"/>
      <c r="C29" s="275"/>
      <c r="D29" s="297" t="s">
        <v>369</v>
      </c>
      <c r="E29" s="219">
        <v>0</v>
      </c>
      <c r="F29" s="219">
        <v>0</v>
      </c>
      <c r="G29" s="219">
        <v>1</v>
      </c>
      <c r="H29" s="219">
        <v>1</v>
      </c>
      <c r="I29" s="354">
        <f>SUM(E29:H29)</f>
        <v>2</v>
      </c>
      <c r="J29" s="277"/>
      <c r="K29" s="248"/>
    </row>
    <row r="30" spans="1:11" ht="15.75" thickBot="1">
      <c r="A30" s="248"/>
      <c r="B30" s="1262"/>
      <c r="C30" s="275"/>
      <c r="D30" s="297" t="s">
        <v>370</v>
      </c>
      <c r="E30" s="219">
        <v>1</v>
      </c>
      <c r="F30" s="219"/>
      <c r="G30" s="219"/>
      <c r="H30" s="219"/>
      <c r="I30" s="387"/>
      <c r="J30" s="277"/>
      <c r="K30" s="248"/>
    </row>
    <row r="31" spans="1:11" ht="15.75" thickBot="1">
      <c r="A31" s="248"/>
      <c r="B31" s="1262"/>
      <c r="C31" s="275"/>
      <c r="D31" s="297" t="s">
        <v>371</v>
      </c>
      <c r="E31" s="219">
        <v>1</v>
      </c>
      <c r="F31" s="219">
        <v>2</v>
      </c>
      <c r="G31" s="219"/>
      <c r="H31" s="219"/>
      <c r="I31" s="387"/>
      <c r="J31" s="277"/>
      <c r="K31" s="248"/>
    </row>
    <row r="32" spans="1:11" ht="15.75" thickBot="1">
      <c r="A32" s="248"/>
      <c r="B32" s="1262"/>
      <c r="C32" s="275"/>
      <c r="D32" s="297" t="s">
        <v>372</v>
      </c>
      <c r="E32" s="219"/>
      <c r="F32" s="219"/>
      <c r="G32" s="219">
        <v>1</v>
      </c>
      <c r="H32" s="219"/>
      <c r="I32" s="387"/>
      <c r="J32" s="277"/>
      <c r="K32" s="248"/>
    </row>
    <row r="33" spans="1:11" ht="15.75" thickBot="1">
      <c r="A33" s="248"/>
      <c r="B33" s="1262"/>
      <c r="C33" s="275"/>
      <c r="D33" s="297" t="s">
        <v>373</v>
      </c>
      <c r="E33" s="219"/>
      <c r="F33" s="219"/>
      <c r="G33" s="219"/>
      <c r="H33" s="219">
        <v>1</v>
      </c>
      <c r="I33" s="387"/>
      <c r="J33" s="277"/>
      <c r="K33" s="248"/>
    </row>
    <row r="34" spans="1:11" ht="15.75" thickBot="1">
      <c r="A34" s="248"/>
      <c r="B34" s="1262"/>
      <c r="C34" s="275"/>
      <c r="D34" s="297" t="s">
        <v>1227</v>
      </c>
      <c r="E34" s="382"/>
      <c r="F34" s="382"/>
      <c r="G34" s="382">
        <v>1</v>
      </c>
      <c r="H34" s="382">
        <v>1</v>
      </c>
      <c r="I34" s="387"/>
      <c r="J34" s="277"/>
      <c r="K34" s="248"/>
    </row>
    <row r="35" spans="1:11" ht="15.75" thickBot="1">
      <c r="A35" s="248"/>
      <c r="B35" s="1262"/>
      <c r="C35" s="275"/>
      <c r="D35" s="297" t="s">
        <v>151</v>
      </c>
      <c r="E35" s="354">
        <f>SUM(E30:E34)</f>
        <v>2</v>
      </c>
      <c r="F35" s="354">
        <f>SUM(F30:F34)</f>
        <v>2</v>
      </c>
      <c r="G35" s="354">
        <f>SUM(G30:G34)</f>
        <v>2</v>
      </c>
      <c r="H35" s="354">
        <f>SUM(H30:H34)</f>
        <v>2</v>
      </c>
      <c r="I35" s="387"/>
      <c r="J35" s="277"/>
      <c r="K35" s="248"/>
    </row>
    <row r="36" spans="1:11">
      <c r="A36" s="248"/>
      <c r="B36" s="1262"/>
      <c r="C36" s="279"/>
      <c r="D36" s="1243" t="s">
        <v>374</v>
      </c>
      <c r="E36" s="1286"/>
      <c r="F36" s="1286"/>
      <c r="G36" s="1286"/>
      <c r="H36" s="1286"/>
      <c r="I36" s="1286"/>
      <c r="J36" s="1245"/>
      <c r="K36" s="248"/>
    </row>
    <row r="37" spans="1:11">
      <c r="A37" s="248"/>
      <c r="B37" s="1262"/>
      <c r="C37" s="279"/>
      <c r="D37" s="1243" t="s">
        <v>375</v>
      </c>
      <c r="E37" s="1286"/>
      <c r="F37" s="1286"/>
      <c r="G37" s="1286"/>
      <c r="H37" s="1286"/>
      <c r="I37" s="1286"/>
      <c r="J37" s="1245"/>
      <c r="K37" s="248"/>
    </row>
    <row r="38" spans="1:11" ht="15.75" thickBot="1">
      <c r="A38" s="248"/>
      <c r="B38" s="1262"/>
      <c r="C38" s="279"/>
      <c r="D38" s="1255" t="s">
        <v>376</v>
      </c>
      <c r="E38" s="1290"/>
      <c r="F38" s="1290"/>
      <c r="G38" s="1290"/>
      <c r="H38" s="1290"/>
      <c r="I38" s="1290"/>
      <c r="J38" s="1257"/>
      <c r="K38" s="248"/>
    </row>
    <row r="39" spans="1:11" ht="15.75" thickBot="1">
      <c r="A39" s="248"/>
      <c r="B39" s="1262"/>
      <c r="C39" s="275"/>
      <c r="D39" s="283" t="s">
        <v>150</v>
      </c>
      <c r="E39" s="283" t="s">
        <v>20</v>
      </c>
      <c r="F39" s="283" t="s">
        <v>21</v>
      </c>
      <c r="G39" s="283" t="s">
        <v>22</v>
      </c>
      <c r="H39" s="283" t="s">
        <v>23</v>
      </c>
      <c r="I39" s="283" t="s">
        <v>151</v>
      </c>
      <c r="J39" s="277"/>
      <c r="K39" s="248"/>
    </row>
    <row r="40" spans="1:11" ht="15.75" thickBot="1">
      <c r="A40" s="248"/>
      <c r="B40" s="1262"/>
      <c r="C40" s="275"/>
      <c r="D40" s="297" t="s">
        <v>369</v>
      </c>
      <c r="E40" s="220"/>
      <c r="F40" s="220"/>
      <c r="G40" s="220"/>
      <c r="H40" s="220"/>
      <c r="I40" s="354">
        <f>SUM(E40:H40)</f>
        <v>0</v>
      </c>
      <c r="J40" s="277"/>
      <c r="K40" s="248"/>
    </row>
    <row r="41" spans="1:11" ht="15.75" thickBot="1">
      <c r="A41" s="248"/>
      <c r="B41" s="1262"/>
      <c r="C41" s="275"/>
      <c r="D41" s="297" t="s">
        <v>370</v>
      </c>
      <c r="E41" s="220"/>
      <c r="F41" s="220"/>
      <c r="G41" s="220"/>
      <c r="H41" s="220"/>
      <c r="I41" s="388"/>
      <c r="J41" s="277"/>
      <c r="K41" s="248"/>
    </row>
    <row r="42" spans="1:11" ht="15.75" thickBot="1">
      <c r="A42" s="248"/>
      <c r="B42" s="1262"/>
      <c r="C42" s="275"/>
      <c r="D42" s="297" t="s">
        <v>371</v>
      </c>
      <c r="E42" s="220"/>
      <c r="F42" s="220"/>
      <c r="G42" s="220"/>
      <c r="H42" s="220"/>
      <c r="I42" s="388"/>
      <c r="J42" s="277"/>
      <c r="K42" s="248"/>
    </row>
    <row r="43" spans="1:11" ht="15.75" thickBot="1">
      <c r="A43" s="248"/>
      <c r="B43" s="1262"/>
      <c r="C43" s="275"/>
      <c r="D43" s="297" t="s">
        <v>372</v>
      </c>
      <c r="E43" s="220"/>
      <c r="F43" s="220"/>
      <c r="G43" s="220"/>
      <c r="H43" s="220"/>
      <c r="I43" s="388"/>
      <c r="J43" s="277"/>
      <c r="K43" s="248"/>
    </row>
    <row r="44" spans="1:11" ht="15.75" thickBot="1">
      <c r="A44" s="248"/>
      <c r="B44" s="1262"/>
      <c r="C44" s="275"/>
      <c r="D44" s="297" t="s">
        <v>373</v>
      </c>
      <c r="E44" s="220"/>
      <c r="F44" s="220"/>
      <c r="G44" s="220"/>
      <c r="H44" s="220"/>
      <c r="I44" s="388"/>
      <c r="J44" s="277"/>
      <c r="K44" s="248"/>
    </row>
    <row r="45" spans="1:11" ht="15.75" thickBot="1">
      <c r="A45" s="248"/>
      <c r="B45" s="1262"/>
      <c r="C45" s="275"/>
      <c r="D45" s="297" t="s">
        <v>1227</v>
      </c>
      <c r="E45" s="220"/>
      <c r="F45" s="220"/>
      <c r="G45" s="220"/>
      <c r="H45" s="220"/>
      <c r="I45" s="388"/>
      <c r="J45" s="277"/>
      <c r="K45" s="248"/>
    </row>
    <row r="46" spans="1:11" ht="15.75" thickBot="1">
      <c r="A46" s="248"/>
      <c r="B46" s="1262"/>
      <c r="C46" s="275"/>
      <c r="D46" s="297" t="s">
        <v>151</v>
      </c>
      <c r="E46" s="354">
        <f>SUM(E41:E45)</f>
        <v>0</v>
      </c>
      <c r="F46" s="354">
        <f>SUM(F41:F45)</f>
        <v>0</v>
      </c>
      <c r="G46" s="354">
        <f>SUM(G41:G45)</f>
        <v>0</v>
      </c>
      <c r="H46" s="354">
        <f>SUM(H41:H45)</f>
        <v>0</v>
      </c>
      <c r="I46" s="388"/>
      <c r="J46" s="277"/>
      <c r="K46" s="248"/>
    </row>
    <row r="47" spans="1:11">
      <c r="A47" s="248"/>
      <c r="B47" s="1262"/>
      <c r="C47" s="279"/>
      <c r="D47" s="1243" t="s">
        <v>377</v>
      </c>
      <c r="E47" s="1286"/>
      <c r="F47" s="1286"/>
      <c r="G47" s="1286"/>
      <c r="H47" s="1286"/>
      <c r="I47" s="1286"/>
      <c r="J47" s="1245"/>
      <c r="K47" s="248"/>
    </row>
    <row r="48" spans="1:11">
      <c r="A48" s="248"/>
      <c r="B48" s="1262"/>
      <c r="C48" s="279"/>
      <c r="D48" s="1243" t="s">
        <v>378</v>
      </c>
      <c r="E48" s="1286"/>
      <c r="F48" s="1286"/>
      <c r="G48" s="1286"/>
      <c r="H48" s="1286"/>
      <c r="I48" s="1286"/>
      <c r="J48" s="1245"/>
      <c r="K48" s="248"/>
    </row>
    <row r="49" spans="1:11">
      <c r="A49" s="248"/>
      <c r="B49" s="1262"/>
      <c r="C49" s="279"/>
      <c r="D49" s="1255" t="s">
        <v>379</v>
      </c>
      <c r="E49" s="1290"/>
      <c r="F49" s="1290"/>
      <c r="G49" s="1290"/>
      <c r="H49" s="1290"/>
      <c r="I49" s="1290"/>
      <c r="J49" s="1257"/>
      <c r="K49" s="248"/>
    </row>
    <row r="50" spans="1:11" ht="15.75" thickBot="1">
      <c r="A50" s="248"/>
      <c r="B50" s="1262"/>
      <c r="C50" s="279"/>
      <c r="D50" s="1243" t="s">
        <v>368</v>
      </c>
      <c r="E50" s="1286"/>
      <c r="F50" s="1286"/>
      <c r="G50" s="1286"/>
      <c r="H50" s="1286"/>
      <c r="I50" s="1286"/>
      <c r="J50" s="1245"/>
      <c r="K50" s="248"/>
    </row>
    <row r="51" spans="1:11" ht="15.75" thickBot="1">
      <c r="A51" s="248"/>
      <c r="B51" s="1262"/>
      <c r="C51" s="275"/>
      <c r="D51" s="283" t="s">
        <v>150</v>
      </c>
      <c r="E51" s="283" t="s">
        <v>20</v>
      </c>
      <c r="F51" s="283" t="s">
        <v>21</v>
      </c>
      <c r="G51" s="283" t="s">
        <v>22</v>
      </c>
      <c r="H51" s="283" t="s">
        <v>23</v>
      </c>
      <c r="I51" s="283" t="s">
        <v>151</v>
      </c>
      <c r="J51" s="277"/>
      <c r="K51" s="248"/>
    </row>
    <row r="52" spans="1:11" ht="15.75" thickBot="1">
      <c r="A52" s="248"/>
      <c r="B52" s="1262"/>
      <c r="C52" s="275"/>
      <c r="D52" s="297" t="s">
        <v>369</v>
      </c>
      <c r="E52" s="7"/>
      <c r="F52" s="7"/>
      <c r="G52" s="7"/>
      <c r="H52" s="7"/>
      <c r="I52" s="286">
        <f>SUM(E52:H52)</f>
        <v>0</v>
      </c>
      <c r="J52" s="277"/>
      <c r="K52" s="248"/>
    </row>
    <row r="53" spans="1:11" ht="15.75" thickBot="1">
      <c r="A53" s="248"/>
      <c r="B53" s="1262"/>
      <c r="C53" s="275"/>
      <c r="D53" s="297" t="s">
        <v>370</v>
      </c>
      <c r="E53" s="7"/>
      <c r="F53" s="7"/>
      <c r="G53" s="7"/>
      <c r="H53" s="7"/>
      <c r="I53" s="389"/>
      <c r="J53" s="277"/>
      <c r="K53" s="248"/>
    </row>
    <row r="54" spans="1:11" ht="15.75" thickBot="1">
      <c r="A54" s="248"/>
      <c r="B54" s="1262"/>
      <c r="C54" s="275"/>
      <c r="D54" s="297" t="s">
        <v>371</v>
      </c>
      <c r="E54" s="7"/>
      <c r="F54" s="7"/>
      <c r="G54" s="7"/>
      <c r="H54" s="7"/>
      <c r="I54" s="389"/>
      <c r="J54" s="277"/>
      <c r="K54" s="248"/>
    </row>
    <row r="55" spans="1:11" ht="15.75" thickBot="1">
      <c r="A55" s="248"/>
      <c r="B55" s="1262"/>
      <c r="C55" s="275"/>
      <c r="D55" s="297" t="s">
        <v>372</v>
      </c>
      <c r="E55" s="7"/>
      <c r="F55" s="7"/>
      <c r="G55" s="7"/>
      <c r="H55" s="7"/>
      <c r="I55" s="389"/>
      <c r="J55" s="277"/>
      <c r="K55" s="248"/>
    </row>
    <row r="56" spans="1:11" ht="15.75" thickBot="1">
      <c r="A56" s="248"/>
      <c r="B56" s="1262"/>
      <c r="C56" s="275"/>
      <c r="D56" s="297" t="s">
        <v>373</v>
      </c>
      <c r="E56" s="7"/>
      <c r="F56" s="7"/>
      <c r="G56" s="7"/>
      <c r="H56" s="7"/>
      <c r="I56" s="389"/>
      <c r="J56" s="277"/>
      <c r="K56" s="248"/>
    </row>
    <row r="57" spans="1:11" ht="15.75" thickBot="1">
      <c r="A57" s="248"/>
      <c r="B57" s="1262"/>
      <c r="C57" s="275"/>
      <c r="D57" s="297" t="s">
        <v>1227</v>
      </c>
      <c r="E57" s="383"/>
      <c r="F57" s="383"/>
      <c r="G57" s="383"/>
      <c r="H57" s="383"/>
      <c r="I57" s="389"/>
      <c r="J57" s="277"/>
      <c r="K57" s="248"/>
    </row>
    <row r="58" spans="1:11" ht="15.75" thickBot="1">
      <c r="A58" s="248"/>
      <c r="B58" s="1262"/>
      <c r="C58" s="275"/>
      <c r="D58" s="297" t="s">
        <v>151</v>
      </c>
      <c r="E58" s="354">
        <f>SUM(E53:E57)</f>
        <v>0</v>
      </c>
      <c r="F58" s="354">
        <f>SUM(F53:F57)</f>
        <v>0</v>
      </c>
      <c r="G58" s="354">
        <f>SUM(G53:G57)</f>
        <v>0</v>
      </c>
      <c r="H58" s="354">
        <f>SUM(H53:H57)</f>
        <v>0</v>
      </c>
      <c r="I58" s="389"/>
      <c r="J58" s="277"/>
      <c r="K58" s="248"/>
    </row>
    <row r="59" spans="1:11">
      <c r="A59" s="248"/>
      <c r="B59" s="1262"/>
      <c r="C59" s="279"/>
      <c r="D59" s="1243" t="s">
        <v>374</v>
      </c>
      <c r="E59" s="1286"/>
      <c r="F59" s="1286"/>
      <c r="G59" s="1286"/>
      <c r="H59" s="1286"/>
      <c r="I59" s="1286"/>
      <c r="J59" s="1245"/>
      <c r="K59" s="248"/>
    </row>
    <row r="60" spans="1:11">
      <c r="A60" s="248"/>
      <c r="B60" s="1262"/>
      <c r="C60" s="279"/>
      <c r="D60" s="1243" t="s">
        <v>375</v>
      </c>
      <c r="E60" s="1286"/>
      <c r="F60" s="1286"/>
      <c r="G60" s="1286"/>
      <c r="H60" s="1286"/>
      <c r="I60" s="1286"/>
      <c r="J60" s="1245"/>
      <c r="K60" s="248"/>
    </row>
    <row r="61" spans="1:11" ht="15.75" thickBot="1">
      <c r="A61" s="248"/>
      <c r="B61" s="1262"/>
      <c r="C61" s="279"/>
      <c r="D61" s="1255" t="s">
        <v>376</v>
      </c>
      <c r="E61" s="1290"/>
      <c r="F61" s="1290"/>
      <c r="G61" s="1290"/>
      <c r="H61" s="1290"/>
      <c r="I61" s="1290"/>
      <c r="J61" s="1257"/>
      <c r="K61" s="248"/>
    </row>
    <row r="62" spans="1:11" ht="15.75" thickBot="1">
      <c r="A62" s="248"/>
      <c r="B62" s="1262"/>
      <c r="C62" s="275"/>
      <c r="D62" s="283" t="s">
        <v>150</v>
      </c>
      <c r="E62" s="283" t="s">
        <v>20</v>
      </c>
      <c r="F62" s="283" t="s">
        <v>21</v>
      </c>
      <c r="G62" s="283" t="s">
        <v>22</v>
      </c>
      <c r="H62" s="283" t="s">
        <v>23</v>
      </c>
      <c r="I62" s="283" t="s">
        <v>151</v>
      </c>
      <c r="J62" s="277"/>
      <c r="K62" s="248"/>
    </row>
    <row r="63" spans="1:11" ht="15.75" thickBot="1">
      <c r="A63" s="248"/>
      <c r="B63" s="1262"/>
      <c r="C63" s="275"/>
      <c r="D63" s="297" t="s">
        <v>369</v>
      </c>
      <c r="E63" s="199"/>
      <c r="F63" s="199"/>
      <c r="G63" s="199"/>
      <c r="H63" s="199"/>
      <c r="I63" s="354">
        <f>SUM(E63:H63)</f>
        <v>0</v>
      </c>
      <c r="J63" s="277"/>
      <c r="K63" s="248"/>
    </row>
    <row r="64" spans="1:11" ht="15.75" thickBot="1">
      <c r="A64" s="248"/>
      <c r="B64" s="1262"/>
      <c r="C64" s="275"/>
      <c r="D64" s="297" t="s">
        <v>370</v>
      </c>
      <c r="E64" s="199"/>
      <c r="F64" s="199"/>
      <c r="G64" s="199"/>
      <c r="H64" s="199"/>
      <c r="I64" s="389"/>
      <c r="J64" s="277"/>
      <c r="K64" s="248"/>
    </row>
    <row r="65" spans="1:11" ht="15.75" thickBot="1">
      <c r="A65" s="248"/>
      <c r="B65" s="1262"/>
      <c r="C65" s="275"/>
      <c r="D65" s="297" t="s">
        <v>371</v>
      </c>
      <c r="E65" s="199"/>
      <c r="F65" s="199"/>
      <c r="G65" s="199"/>
      <c r="H65" s="199"/>
      <c r="I65" s="389"/>
      <c r="J65" s="277"/>
      <c r="K65" s="248"/>
    </row>
    <row r="66" spans="1:11" ht="15.75" thickBot="1">
      <c r="A66" s="248"/>
      <c r="B66" s="1262"/>
      <c r="C66" s="275"/>
      <c r="D66" s="297" t="s">
        <v>372</v>
      </c>
      <c r="E66" s="199"/>
      <c r="F66" s="199"/>
      <c r="G66" s="199"/>
      <c r="H66" s="199"/>
      <c r="I66" s="389"/>
      <c r="J66" s="277"/>
      <c r="K66" s="248"/>
    </row>
    <row r="67" spans="1:11" ht="15.75" thickBot="1">
      <c r="A67" s="248"/>
      <c r="B67" s="1262"/>
      <c r="C67" s="275"/>
      <c r="D67" s="297" t="s">
        <v>373</v>
      </c>
      <c r="E67" s="199"/>
      <c r="F67" s="199"/>
      <c r="G67" s="199"/>
      <c r="H67" s="199"/>
      <c r="I67" s="389"/>
      <c r="J67" s="277"/>
      <c r="K67" s="248"/>
    </row>
    <row r="68" spans="1:11" ht="15.75" thickBot="1">
      <c r="A68" s="248"/>
      <c r="B68" s="1262"/>
      <c r="C68" s="275"/>
      <c r="D68" s="297" t="s">
        <v>1226</v>
      </c>
      <c r="E68" s="199"/>
      <c r="F68" s="199"/>
      <c r="G68" s="199"/>
      <c r="H68" s="199"/>
      <c r="I68" s="389"/>
      <c r="J68" s="277"/>
      <c r="K68" s="248"/>
    </row>
    <row r="69" spans="1:11" ht="15.75" thickBot="1">
      <c r="A69" s="248"/>
      <c r="B69" s="1262"/>
      <c r="C69" s="275"/>
      <c r="D69" s="297" t="s">
        <v>151</v>
      </c>
      <c r="E69" s="354">
        <f>SUM(E64:E68)</f>
        <v>0</v>
      </c>
      <c r="F69" s="354">
        <f>SUM(F64:F68)</f>
        <v>0</v>
      </c>
      <c r="G69" s="354">
        <f>SUM(G64:G68)</f>
        <v>0</v>
      </c>
      <c r="H69" s="354">
        <f>SUM(H64:H68)</f>
        <v>0</v>
      </c>
      <c r="I69" s="389"/>
      <c r="J69" s="277"/>
      <c r="K69" s="248"/>
    </row>
    <row r="70" spans="1:11">
      <c r="A70" s="248"/>
      <c r="B70" s="1262"/>
      <c r="C70" s="279"/>
      <c r="D70" s="1243" t="s">
        <v>377</v>
      </c>
      <c r="E70" s="1286"/>
      <c r="F70" s="1286"/>
      <c r="G70" s="1286"/>
      <c r="H70" s="1286"/>
      <c r="I70" s="1286"/>
      <c r="J70" s="1245"/>
      <c r="K70" s="248"/>
    </row>
    <row r="71" spans="1:11">
      <c r="A71" s="248"/>
      <c r="B71" s="1262"/>
      <c r="C71" s="279"/>
      <c r="D71" s="1243" t="s">
        <v>378</v>
      </c>
      <c r="E71" s="1286"/>
      <c r="F71" s="1286"/>
      <c r="G71" s="1286"/>
      <c r="H71" s="1286"/>
      <c r="I71" s="1286"/>
      <c r="J71" s="1245"/>
      <c r="K71" s="248"/>
    </row>
    <row r="72" spans="1:11" ht="15.75" thickBot="1">
      <c r="A72" s="248"/>
      <c r="B72" s="1262"/>
      <c r="C72" s="279"/>
      <c r="D72" s="1246" t="s">
        <v>380</v>
      </c>
      <c r="E72" s="1247"/>
      <c r="F72" s="1247"/>
      <c r="G72" s="1247"/>
      <c r="H72" s="1247"/>
      <c r="I72" s="1247"/>
      <c r="J72" s="1248"/>
      <c r="K72" s="248"/>
    </row>
    <row r="73" spans="1:11" ht="33" customHeight="1">
      <c r="A73" s="248"/>
      <c r="B73" s="1262"/>
      <c r="C73" s="275"/>
      <c r="D73" s="1254" t="s">
        <v>381</v>
      </c>
      <c r="E73" s="1261" t="s">
        <v>382</v>
      </c>
      <c r="F73" s="1261" t="s">
        <v>383</v>
      </c>
      <c r="G73" s="1261" t="s">
        <v>384</v>
      </c>
      <c r="H73" s="1261" t="s">
        <v>385</v>
      </c>
      <c r="I73" s="1261" t="s">
        <v>386</v>
      </c>
      <c r="J73" s="274" t="s">
        <v>387</v>
      </c>
      <c r="K73" s="251"/>
    </row>
    <row r="74" spans="1:11" ht="24.75" thickBot="1">
      <c r="A74" s="248"/>
      <c r="B74" s="1262"/>
      <c r="C74" s="275"/>
      <c r="D74" s="1269"/>
      <c r="E74" s="1263"/>
      <c r="F74" s="1263"/>
      <c r="G74" s="1263"/>
      <c r="H74" s="1263"/>
      <c r="I74" s="1263"/>
      <c r="J74" s="281" t="s">
        <v>388</v>
      </c>
      <c r="K74" s="251"/>
    </row>
    <row r="75" spans="1:11" ht="15.75" thickBot="1">
      <c r="A75" s="248"/>
      <c r="B75" s="1262"/>
      <c r="C75" s="275"/>
      <c r="D75" s="30"/>
      <c r="E75" s="30"/>
      <c r="F75" s="30"/>
      <c r="G75" s="199"/>
      <c r="H75" s="199"/>
      <c r="I75" s="30"/>
      <c r="J75" s="30"/>
      <c r="K75" s="251"/>
    </row>
    <row r="76" spans="1:11" ht="15.75" thickBot="1">
      <c r="A76" s="248"/>
      <c r="B76" s="1262"/>
      <c r="C76" s="275"/>
      <c r="D76" s="30"/>
      <c r="E76" s="30"/>
      <c r="F76" s="30"/>
      <c r="G76" s="199"/>
      <c r="H76" s="199"/>
      <c r="I76" s="30"/>
      <c r="J76" s="30"/>
      <c r="K76" s="251"/>
    </row>
    <row r="77" spans="1:11" ht="15.75" thickBot="1">
      <c r="A77" s="248"/>
      <c r="B77" s="1262"/>
      <c r="C77" s="275"/>
      <c r="D77" s="30"/>
      <c r="E77" s="30"/>
      <c r="F77" s="30"/>
      <c r="G77" s="199"/>
      <c r="H77" s="199"/>
      <c r="I77" s="30"/>
      <c r="J77" s="30"/>
      <c r="K77" s="251"/>
    </row>
    <row r="78" spans="1:11" ht="15.75" thickBot="1">
      <c r="A78" s="248"/>
      <c r="B78" s="1262"/>
      <c r="C78" s="275"/>
      <c r="D78" s="30"/>
      <c r="E78" s="30"/>
      <c r="F78" s="30"/>
      <c r="G78" s="199"/>
      <c r="H78" s="199"/>
      <c r="I78" s="30"/>
      <c r="J78" s="30"/>
      <c r="K78" s="251"/>
    </row>
    <row r="79" spans="1:11" ht="15.75" thickBot="1">
      <c r="A79" s="248"/>
      <c r="B79" s="1262"/>
      <c r="C79" s="275"/>
      <c r="D79" s="30"/>
      <c r="E79" s="30"/>
      <c r="F79" s="30"/>
      <c r="G79" s="199"/>
      <c r="H79" s="199"/>
      <c r="I79" s="30"/>
      <c r="J79" s="30"/>
      <c r="K79" s="251"/>
    </row>
    <row r="80" spans="1:11" ht="15.75" thickBot="1">
      <c r="A80" s="248"/>
      <c r="B80" s="1262"/>
      <c r="C80" s="275"/>
      <c r="D80" s="30"/>
      <c r="E80" s="30"/>
      <c r="F80" s="30"/>
      <c r="G80" s="199"/>
      <c r="H80" s="199"/>
      <c r="I80" s="30"/>
      <c r="J80" s="30"/>
      <c r="K80" s="251"/>
    </row>
    <row r="81" spans="1:11" ht="15.75" thickBot="1">
      <c r="A81" s="248"/>
      <c r="B81" s="1262"/>
      <c r="C81" s="275"/>
      <c r="D81" s="30"/>
      <c r="E81" s="30"/>
      <c r="F81" s="30"/>
      <c r="G81" s="199"/>
      <c r="H81" s="199"/>
      <c r="I81" s="30"/>
      <c r="J81" s="30"/>
      <c r="K81" s="251"/>
    </row>
    <row r="82" spans="1:11" ht="15.75" thickBot="1">
      <c r="A82" s="248"/>
      <c r="B82" s="1262"/>
      <c r="C82" s="275"/>
      <c r="D82" s="30"/>
      <c r="E82" s="30"/>
      <c r="F82" s="30"/>
      <c r="G82" s="199"/>
      <c r="H82" s="199"/>
      <c r="I82" s="30"/>
      <c r="J82" s="30"/>
      <c r="K82" s="251"/>
    </row>
    <row r="83" spans="1:11" ht="15.75" thickBot="1">
      <c r="A83" s="248"/>
      <c r="B83" s="1262"/>
      <c r="C83" s="275"/>
      <c r="D83" s="30"/>
      <c r="E83" s="30"/>
      <c r="F83" s="30"/>
      <c r="G83" s="199"/>
      <c r="H83" s="199"/>
      <c r="I83" s="30"/>
      <c r="J83" s="30"/>
      <c r="K83" s="251"/>
    </row>
    <row r="84" spans="1:11" ht="15.75" thickBot="1">
      <c r="A84" s="248"/>
      <c r="B84" s="1262"/>
      <c r="C84" s="275"/>
      <c r="D84" s="30"/>
      <c r="E84" s="30"/>
      <c r="F84" s="30"/>
      <c r="G84" s="199"/>
      <c r="H84" s="199"/>
      <c r="I84" s="30"/>
      <c r="J84" s="30"/>
      <c r="K84" s="251"/>
    </row>
    <row r="85" spans="1:11" ht="15.75" thickBot="1">
      <c r="A85" s="248"/>
      <c r="B85" s="1262"/>
      <c r="C85" s="275"/>
      <c r="D85" s="30"/>
      <c r="E85" s="30"/>
      <c r="F85" s="30"/>
      <c r="G85" s="199"/>
      <c r="H85" s="199"/>
      <c r="I85" s="30"/>
      <c r="J85" s="30"/>
      <c r="K85" s="251"/>
    </row>
    <row r="86" spans="1:11" ht="15.75" thickBot="1">
      <c r="A86" s="248"/>
      <c r="B86" s="1262"/>
      <c r="C86" s="275"/>
      <c r="D86" s="30"/>
      <c r="E86" s="30"/>
      <c r="F86" s="30"/>
      <c r="G86" s="199"/>
      <c r="H86" s="199"/>
      <c r="I86" s="30"/>
      <c r="J86" s="30"/>
      <c r="K86" s="251"/>
    </row>
    <row r="87" spans="1:11" ht="15.75" thickBot="1">
      <c r="A87" s="248"/>
      <c r="B87" s="1262"/>
      <c r="C87" s="275"/>
      <c r="D87" s="30"/>
      <c r="E87" s="30"/>
      <c r="F87" s="30"/>
      <c r="G87" s="199"/>
      <c r="H87" s="199"/>
      <c r="I87" s="30"/>
      <c r="J87" s="30"/>
      <c r="K87" s="251"/>
    </row>
    <row r="88" spans="1:11" ht="15.75" thickBot="1">
      <c r="A88" s="248"/>
      <c r="B88" s="1262"/>
      <c r="C88" s="275"/>
      <c r="D88" s="30"/>
      <c r="E88" s="30"/>
      <c r="F88" s="30"/>
      <c r="G88" s="199"/>
      <c r="H88" s="199"/>
      <c r="I88" s="30"/>
      <c r="J88" s="30"/>
      <c r="K88" s="251"/>
    </row>
    <row r="89" spans="1:11">
      <c r="A89" s="248"/>
      <c r="B89" s="1262"/>
      <c r="C89" s="279"/>
      <c r="D89" s="1252" t="s">
        <v>389</v>
      </c>
      <c r="E89" s="1253"/>
      <c r="F89" s="1253"/>
      <c r="G89" s="1253"/>
      <c r="H89" s="1253"/>
      <c r="I89" s="1253"/>
      <c r="J89" s="1254"/>
      <c r="K89" s="251"/>
    </row>
    <row r="90" spans="1:11" ht="15.75" thickBot="1">
      <c r="A90" s="248"/>
      <c r="B90" s="1262"/>
      <c r="C90" s="279"/>
      <c r="D90" s="1267" t="s">
        <v>390</v>
      </c>
      <c r="E90" s="1268"/>
      <c r="F90" s="1268"/>
      <c r="G90" s="1268"/>
      <c r="H90" s="1268"/>
      <c r="I90" s="1268"/>
      <c r="J90" s="1269"/>
      <c r="K90" s="251"/>
    </row>
    <row r="91" spans="1:11">
      <c r="A91" s="248"/>
      <c r="B91" s="1262"/>
      <c r="C91" s="279"/>
      <c r="D91" s="304"/>
      <c r="E91" s="380"/>
      <c r="F91" s="380"/>
      <c r="G91" s="380"/>
      <c r="H91" s="380"/>
      <c r="I91" s="380"/>
      <c r="J91" s="316"/>
      <c r="K91" s="251"/>
    </row>
    <row r="92" spans="1:11" ht="15.75" thickBot="1">
      <c r="A92" s="248"/>
      <c r="B92" s="1262"/>
      <c r="C92" s="279"/>
      <c r="D92" s="304" t="s">
        <v>1228</v>
      </c>
      <c r="E92" s="380"/>
      <c r="F92" s="380"/>
      <c r="G92" s="380"/>
      <c r="H92" s="380"/>
      <c r="I92" s="380"/>
      <c r="J92" s="316"/>
      <c r="K92" s="251"/>
    </row>
    <row r="93" spans="1:11">
      <c r="A93" s="248"/>
      <c r="B93" s="1262"/>
      <c r="C93" s="279"/>
      <c r="D93" s="390" t="s">
        <v>150</v>
      </c>
      <c r="E93" s="391" t="s">
        <v>20</v>
      </c>
      <c r="F93" s="391" t="s">
        <v>21</v>
      </c>
      <c r="G93" s="391" t="s">
        <v>22</v>
      </c>
      <c r="H93" s="391" t="s">
        <v>23</v>
      </c>
      <c r="I93" s="392" t="s">
        <v>151</v>
      </c>
      <c r="J93" s="316"/>
      <c r="K93" s="251"/>
    </row>
    <row r="94" spans="1:11">
      <c r="A94" s="248"/>
      <c r="B94" s="1262"/>
      <c r="C94" s="279"/>
      <c r="D94" s="393" t="s">
        <v>1229</v>
      </c>
      <c r="E94" s="394">
        <f>+E63+E40</f>
        <v>0</v>
      </c>
      <c r="F94" s="394">
        <f>+F63+F40</f>
        <v>0</v>
      </c>
      <c r="G94" s="394">
        <f>+G63+G40</f>
        <v>0</v>
      </c>
      <c r="H94" s="394">
        <f>+H63+H40</f>
        <v>0</v>
      </c>
      <c r="I94" s="395">
        <f>SUM(E94:H94)</f>
        <v>0</v>
      </c>
      <c r="J94" s="316"/>
      <c r="K94" s="251"/>
    </row>
    <row r="95" spans="1:11" ht="36">
      <c r="A95" s="248"/>
      <c r="B95" s="1262"/>
      <c r="C95" s="279"/>
      <c r="D95" s="396" t="s">
        <v>1230</v>
      </c>
      <c r="E95" s="394">
        <f>+E68+E45</f>
        <v>0</v>
      </c>
      <c r="F95" s="394">
        <f>+F68+F45</f>
        <v>0</v>
      </c>
      <c r="G95" s="394">
        <f>+G68+G45</f>
        <v>0</v>
      </c>
      <c r="H95" s="394">
        <f>+H68+H45</f>
        <v>0</v>
      </c>
      <c r="I95" s="395">
        <f>SUM(E95:H95)</f>
        <v>0</v>
      </c>
      <c r="J95" s="316"/>
      <c r="K95" s="251"/>
    </row>
    <row r="96" spans="1:11" ht="48.75" thickBot="1">
      <c r="A96" s="248"/>
      <c r="B96" s="1262"/>
      <c r="C96" s="279"/>
      <c r="D96" s="396" t="s">
        <v>348</v>
      </c>
      <c r="E96" s="397" t="str">
        <f>IFERROR(E95/E94,"N.A.")</f>
        <v>N.A.</v>
      </c>
      <c r="F96" s="397" t="str">
        <f>IFERROR(F95/F94,"N.A.")</f>
        <v>N.A.</v>
      </c>
      <c r="G96" s="397" t="str">
        <f>IFERROR(G95/G94,"N.A.")</f>
        <v>N.A.</v>
      </c>
      <c r="H96" s="397" t="str">
        <f>IFERROR(H95/H94,"N.A.")</f>
        <v>N.A.</v>
      </c>
      <c r="I96" s="397" t="str">
        <f>IFERROR(I95/I94,"N.A.")</f>
        <v>N.A.</v>
      </c>
      <c r="J96" s="316"/>
      <c r="K96" s="251"/>
    </row>
    <row r="97" spans="1:11" ht="24" customHeight="1" thickBot="1">
      <c r="A97" s="248"/>
      <c r="B97" s="1263"/>
      <c r="C97" s="289"/>
      <c r="D97" s="248"/>
      <c r="E97" s="248"/>
      <c r="F97" s="248"/>
      <c r="G97" s="248"/>
      <c r="H97" s="248"/>
      <c r="I97" s="248"/>
      <c r="J97" s="316"/>
      <c r="K97" s="251"/>
    </row>
    <row r="98" spans="1:11" ht="24" customHeight="1" thickBot="1">
      <c r="A98" s="248"/>
      <c r="B98" s="288" t="s">
        <v>34</v>
      </c>
      <c r="C98" s="289"/>
      <c r="D98" s="1264" t="s">
        <v>391</v>
      </c>
      <c r="E98" s="1265"/>
      <c r="F98" s="1265"/>
      <c r="G98" s="1265"/>
      <c r="H98" s="1265"/>
      <c r="I98" s="1265"/>
      <c r="J98" s="1266"/>
      <c r="K98" s="251"/>
    </row>
    <row r="99" spans="1:11" ht="24" customHeight="1">
      <c r="A99" s="248"/>
      <c r="B99" s="1261" t="s">
        <v>36</v>
      </c>
      <c r="C99" s="271"/>
      <c r="D99" s="1252" t="s">
        <v>346</v>
      </c>
      <c r="E99" s="1253"/>
      <c r="F99" s="1253"/>
      <c r="G99" s="1253"/>
      <c r="H99" s="1253"/>
      <c r="I99" s="1253"/>
      <c r="J99" s="1254"/>
      <c r="K99" s="251"/>
    </row>
    <row r="100" spans="1:11" ht="48" customHeight="1">
      <c r="A100" s="248"/>
      <c r="B100" s="1262"/>
      <c r="C100" s="279"/>
      <c r="D100" s="1243" t="s">
        <v>392</v>
      </c>
      <c r="E100" s="1286"/>
      <c r="F100" s="1286"/>
      <c r="G100" s="1286"/>
      <c r="H100" s="1286"/>
      <c r="I100" s="1286"/>
      <c r="J100" s="1245"/>
      <c r="K100" s="251"/>
    </row>
    <row r="101" spans="1:11" ht="60" customHeight="1" thickBot="1">
      <c r="A101" s="248"/>
      <c r="B101" s="1263"/>
      <c r="C101" s="289"/>
      <c r="D101" s="1267" t="s">
        <v>393</v>
      </c>
      <c r="E101" s="1268"/>
      <c r="F101" s="1268"/>
      <c r="G101" s="1268"/>
      <c r="H101" s="1268"/>
      <c r="I101" s="1268"/>
      <c r="J101" s="1269"/>
      <c r="K101" s="251"/>
    </row>
    <row r="102" spans="1:11" ht="15.75" thickBot="1">
      <c r="A102" s="248"/>
      <c r="B102" s="252"/>
      <c r="C102" s="253"/>
      <c r="D102" s="251"/>
      <c r="E102" s="251"/>
      <c r="F102" s="251"/>
      <c r="G102" s="251"/>
      <c r="H102" s="251"/>
      <c r="I102" s="251"/>
      <c r="J102" s="251"/>
      <c r="K102" s="251"/>
    </row>
    <row r="103" spans="1:11" ht="24" customHeight="1" thickBot="1">
      <c r="A103" s="248"/>
      <c r="B103" s="1270" t="s">
        <v>38</v>
      </c>
      <c r="C103" s="1271"/>
      <c r="D103" s="1271"/>
      <c r="E103" s="1272"/>
      <c r="F103" s="251"/>
      <c r="G103" s="251"/>
      <c r="H103" s="251"/>
      <c r="I103" s="251"/>
      <c r="J103" s="251"/>
      <c r="K103" s="251"/>
    </row>
    <row r="104" spans="1:11" ht="15.75" thickBot="1">
      <c r="A104" s="248"/>
      <c r="B104" s="1261">
        <v>1</v>
      </c>
      <c r="C104" s="275"/>
      <c r="D104" s="292" t="s">
        <v>39</v>
      </c>
      <c r="E104" s="31"/>
      <c r="F104" s="251"/>
      <c r="G104" s="251"/>
      <c r="H104" s="251"/>
      <c r="I104" s="251"/>
      <c r="J104" s="251"/>
      <c r="K104" s="251"/>
    </row>
    <row r="105" spans="1:11" ht="15.75" thickBot="1">
      <c r="A105" s="248"/>
      <c r="B105" s="1262"/>
      <c r="C105" s="275"/>
      <c r="D105" s="281" t="s">
        <v>40</v>
      </c>
      <c r="E105" s="31"/>
      <c r="F105" s="251"/>
      <c r="G105" s="251"/>
      <c r="H105" s="251"/>
      <c r="I105" s="251"/>
      <c r="J105" s="251"/>
      <c r="K105" s="251"/>
    </row>
    <row r="106" spans="1:11" ht="15.75" thickBot="1">
      <c r="A106" s="248"/>
      <c r="B106" s="1262"/>
      <c r="C106" s="275"/>
      <c r="D106" s="281" t="s">
        <v>41</v>
      </c>
      <c r="E106" s="31"/>
      <c r="F106" s="251"/>
      <c r="G106" s="251"/>
      <c r="H106" s="251"/>
      <c r="I106" s="251"/>
      <c r="J106" s="251"/>
      <c r="K106" s="251"/>
    </row>
    <row r="107" spans="1:11" ht="15.75" thickBot="1">
      <c r="A107" s="248"/>
      <c r="B107" s="1262"/>
      <c r="C107" s="275"/>
      <c r="D107" s="281" t="s">
        <v>42</v>
      </c>
      <c r="E107" s="31"/>
      <c r="F107" s="251"/>
      <c r="G107" s="251"/>
      <c r="H107" s="251"/>
      <c r="I107" s="251"/>
      <c r="J107" s="251"/>
      <c r="K107" s="251"/>
    </row>
    <row r="108" spans="1:11" ht="15.75" thickBot="1">
      <c r="A108" s="248"/>
      <c r="B108" s="1262"/>
      <c r="C108" s="275"/>
      <c r="D108" s="281" t="s">
        <v>43</v>
      </c>
      <c r="E108" s="31"/>
      <c r="F108" s="251"/>
      <c r="G108" s="251"/>
      <c r="H108" s="251"/>
      <c r="I108" s="251"/>
      <c r="J108" s="251"/>
      <c r="K108" s="251"/>
    </row>
    <row r="109" spans="1:11" ht="15.75" thickBot="1">
      <c r="A109" s="248"/>
      <c r="B109" s="1262"/>
      <c r="C109" s="275"/>
      <c r="D109" s="281" t="s">
        <v>44</v>
      </c>
      <c r="E109" s="31"/>
      <c r="F109" s="251"/>
      <c r="G109" s="251"/>
      <c r="H109" s="251"/>
      <c r="I109" s="251"/>
      <c r="J109" s="251"/>
      <c r="K109" s="251"/>
    </row>
    <row r="110" spans="1:11" ht="15.75" thickBot="1">
      <c r="A110" s="248"/>
      <c r="B110" s="1263"/>
      <c r="C110" s="348"/>
      <c r="D110" s="281" t="s">
        <v>45</v>
      </c>
      <c r="E110" s="31"/>
      <c r="F110" s="251"/>
      <c r="G110" s="251"/>
      <c r="H110" s="251"/>
      <c r="I110" s="251"/>
      <c r="J110" s="251"/>
      <c r="K110" s="251"/>
    </row>
    <row r="111" spans="1:11" ht="15.75" thickBot="1">
      <c r="A111" s="248"/>
      <c r="B111" s="252"/>
      <c r="C111" s="253"/>
      <c r="D111" s="251"/>
      <c r="E111" s="251"/>
      <c r="F111" s="251"/>
      <c r="G111" s="251"/>
      <c r="H111" s="251"/>
      <c r="I111" s="251"/>
      <c r="J111" s="251"/>
      <c r="K111" s="251"/>
    </row>
    <row r="112" spans="1:11" ht="15.75" thickBot="1">
      <c r="A112" s="248"/>
      <c r="B112" s="1270" t="s">
        <v>46</v>
      </c>
      <c r="C112" s="1271"/>
      <c r="D112" s="1271"/>
      <c r="E112" s="1272"/>
      <c r="F112" s="251"/>
      <c r="G112" s="251"/>
      <c r="H112" s="251"/>
      <c r="I112" s="251"/>
      <c r="J112" s="251"/>
      <c r="K112" s="251"/>
    </row>
    <row r="113" spans="1:11" ht="15.75" thickBot="1">
      <c r="A113" s="248"/>
      <c r="B113" s="1261">
        <v>1</v>
      </c>
      <c r="C113" s="275"/>
      <c r="D113" s="292" t="s">
        <v>39</v>
      </c>
      <c r="E113" s="241" t="s">
        <v>47</v>
      </c>
      <c r="F113" s="251"/>
      <c r="G113" s="251"/>
      <c r="H113" s="251"/>
      <c r="I113" s="251"/>
      <c r="J113" s="251"/>
      <c r="K113" s="251"/>
    </row>
    <row r="114" spans="1:11" ht="15.75" thickBot="1">
      <c r="A114" s="248"/>
      <c r="B114" s="1262"/>
      <c r="C114" s="275"/>
      <c r="D114" s="281" t="s">
        <v>40</v>
      </c>
      <c r="E114" s="241" t="s">
        <v>160</v>
      </c>
      <c r="F114" s="251"/>
      <c r="G114" s="251"/>
      <c r="H114" s="251"/>
      <c r="I114" s="251"/>
      <c r="J114" s="251"/>
      <c r="K114" s="251"/>
    </row>
    <row r="115" spans="1:11" ht="15.75" thickBot="1">
      <c r="A115" s="248"/>
      <c r="B115" s="1262"/>
      <c r="C115" s="275"/>
      <c r="D115" s="281" t="s">
        <v>41</v>
      </c>
      <c r="E115" s="318"/>
      <c r="F115" s="251"/>
      <c r="G115" s="251"/>
      <c r="H115" s="251"/>
      <c r="I115" s="251"/>
      <c r="J115" s="251"/>
      <c r="K115" s="251"/>
    </row>
    <row r="116" spans="1:11" ht="15.75" thickBot="1">
      <c r="A116" s="248"/>
      <c r="B116" s="1262"/>
      <c r="C116" s="275"/>
      <c r="D116" s="281" t="s">
        <v>42</v>
      </c>
      <c r="E116" s="318"/>
      <c r="F116" s="251"/>
      <c r="G116" s="251"/>
      <c r="H116" s="251"/>
      <c r="I116" s="251"/>
      <c r="J116" s="251"/>
      <c r="K116" s="251"/>
    </row>
    <row r="117" spans="1:11" ht="15.75" thickBot="1">
      <c r="A117" s="248"/>
      <c r="B117" s="1262"/>
      <c r="C117" s="275"/>
      <c r="D117" s="281" t="s">
        <v>43</v>
      </c>
      <c r="E117" s="318"/>
      <c r="F117" s="251"/>
      <c r="G117" s="251"/>
      <c r="H117" s="251"/>
      <c r="I117" s="251"/>
      <c r="J117" s="251"/>
      <c r="K117" s="251"/>
    </row>
    <row r="118" spans="1:11" ht="15.75" thickBot="1">
      <c r="A118" s="248"/>
      <c r="B118" s="1262"/>
      <c r="C118" s="275"/>
      <c r="D118" s="281" t="s">
        <v>44</v>
      </c>
      <c r="E118" s="318"/>
      <c r="F118" s="251"/>
      <c r="G118" s="251"/>
      <c r="H118" s="251"/>
      <c r="I118" s="251"/>
      <c r="J118" s="251"/>
      <c r="K118" s="251"/>
    </row>
    <row r="119" spans="1:11" ht="15.75" thickBot="1">
      <c r="A119" s="248"/>
      <c r="B119" s="1263"/>
      <c r="C119" s="348"/>
      <c r="D119" s="281" t="s">
        <v>45</v>
      </c>
      <c r="E119" s="318"/>
      <c r="F119" s="251"/>
      <c r="G119" s="251"/>
      <c r="H119" s="251"/>
      <c r="I119" s="251"/>
      <c r="J119" s="251"/>
      <c r="K119" s="251"/>
    </row>
    <row r="120" spans="1:11" ht="15.75" thickBot="1">
      <c r="A120" s="248"/>
      <c r="B120" s="252"/>
      <c r="C120" s="253"/>
      <c r="D120" s="251"/>
      <c r="E120" s="251"/>
      <c r="F120" s="251"/>
      <c r="G120" s="251"/>
      <c r="H120" s="251"/>
      <c r="I120" s="251"/>
      <c r="J120" s="251"/>
      <c r="K120" s="251"/>
    </row>
    <row r="121" spans="1:11" ht="15" customHeight="1" thickBot="1">
      <c r="A121" s="248"/>
      <c r="B121" s="294" t="s">
        <v>49</v>
      </c>
      <c r="C121" s="295"/>
      <c r="D121" s="295"/>
      <c r="E121" s="296"/>
      <c r="F121" s="248"/>
      <c r="G121" s="251"/>
      <c r="H121" s="251"/>
      <c r="I121" s="251"/>
      <c r="J121" s="251"/>
      <c r="K121" s="251"/>
    </row>
    <row r="122" spans="1:11" ht="24.75" thickBot="1">
      <c r="A122" s="248"/>
      <c r="B122" s="288" t="s">
        <v>50</v>
      </c>
      <c r="C122" s="281" t="s">
        <v>51</v>
      </c>
      <c r="D122" s="281" t="s">
        <v>52</v>
      </c>
      <c r="E122" s="281" t="s">
        <v>53</v>
      </c>
      <c r="F122" s="251"/>
      <c r="G122" s="251"/>
      <c r="H122" s="251"/>
      <c r="I122" s="251"/>
      <c r="J122" s="251"/>
      <c r="K122" s="248"/>
    </row>
    <row r="123" spans="1:11" ht="96.75" thickBot="1">
      <c r="A123" s="248"/>
      <c r="B123" s="298">
        <v>42401</v>
      </c>
      <c r="C123" s="281">
        <v>0.01</v>
      </c>
      <c r="D123" s="299" t="s">
        <v>394</v>
      </c>
      <c r="E123" s="281"/>
      <c r="F123" s="251"/>
      <c r="G123" s="251"/>
      <c r="H123" s="251"/>
      <c r="I123" s="251"/>
      <c r="J123" s="251"/>
      <c r="K123" s="248"/>
    </row>
    <row r="124" spans="1:11" ht="15.75" thickBot="1">
      <c r="A124" s="248"/>
      <c r="B124" s="252"/>
      <c r="C124" s="253"/>
      <c r="D124" s="251"/>
      <c r="E124" s="251"/>
      <c r="F124" s="251"/>
      <c r="G124" s="251"/>
      <c r="H124" s="251"/>
      <c r="I124" s="251"/>
      <c r="J124" s="251"/>
      <c r="K124" s="251"/>
    </row>
    <row r="125" spans="1:11" ht="15.75" thickBot="1">
      <c r="A125" s="248"/>
      <c r="B125" s="338" t="s">
        <v>55</v>
      </c>
      <c r="C125" s="301"/>
      <c r="D125" s="251"/>
      <c r="E125" s="251"/>
      <c r="F125" s="251"/>
      <c r="G125" s="251"/>
      <c r="H125" s="251"/>
      <c r="I125" s="251"/>
      <c r="J125" s="251"/>
      <c r="K125" s="251"/>
    </row>
    <row r="126" spans="1:11">
      <c r="A126" s="248"/>
      <c r="B126" s="1350" t="s">
        <v>395</v>
      </c>
      <c r="C126" s="1351"/>
      <c r="D126" s="1351"/>
      <c r="E126" s="1351"/>
      <c r="F126" s="1351"/>
      <c r="G126" s="1351"/>
      <c r="H126" s="1351"/>
      <c r="I126" s="1351"/>
      <c r="J126" s="1351"/>
      <c r="K126" s="251"/>
    </row>
    <row r="127" spans="1:11" ht="24" customHeight="1">
      <c r="A127" s="248"/>
      <c r="B127" s="1350"/>
      <c r="C127" s="1351"/>
      <c r="D127" s="1351"/>
      <c r="E127" s="1351"/>
      <c r="F127" s="1351"/>
      <c r="G127" s="1351"/>
      <c r="H127" s="1351"/>
      <c r="I127" s="1351"/>
      <c r="J127" s="1351"/>
      <c r="K127" s="251"/>
    </row>
    <row r="128" spans="1:11">
      <c r="A128" s="248"/>
      <c r="B128" s="1352"/>
      <c r="C128" s="1353"/>
      <c r="D128" s="1353"/>
      <c r="E128" s="1353"/>
      <c r="F128" s="1353"/>
      <c r="G128" s="1353"/>
      <c r="H128" s="1353"/>
      <c r="I128" s="1353"/>
      <c r="J128" s="1353"/>
      <c r="K128" s="251"/>
    </row>
    <row r="129" spans="1:11" ht="15.75" thickBot="1">
      <c r="A129" s="248"/>
      <c r="B129" s="251"/>
      <c r="C129" s="268"/>
      <c r="D129" s="251"/>
      <c r="E129" s="251"/>
      <c r="F129" s="251"/>
      <c r="G129" s="251"/>
      <c r="H129" s="251"/>
      <c r="I129" s="251"/>
      <c r="J129" s="251"/>
      <c r="K129" s="251"/>
    </row>
    <row r="130" spans="1:11" ht="15.75" thickBot="1">
      <c r="A130" s="248"/>
      <c r="B130" s="1270" t="s">
        <v>56</v>
      </c>
      <c r="C130" s="1271"/>
      <c r="D130" s="1272"/>
      <c r="E130" s="251"/>
      <c r="F130" s="251"/>
      <c r="G130" s="251"/>
      <c r="H130" s="251"/>
      <c r="I130" s="251"/>
      <c r="J130" s="251"/>
      <c r="K130" s="251"/>
    </row>
    <row r="131" spans="1:11" ht="108.75" thickBot="1">
      <c r="A131" s="248"/>
      <c r="B131" s="288" t="s">
        <v>57</v>
      </c>
      <c r="C131" s="348"/>
      <c r="D131" s="281" t="s">
        <v>349</v>
      </c>
      <c r="E131" s="251"/>
      <c r="F131" s="251"/>
      <c r="G131" s="251"/>
      <c r="H131" s="251"/>
      <c r="I131" s="251"/>
      <c r="J131" s="251"/>
      <c r="K131" s="251"/>
    </row>
    <row r="132" spans="1:11">
      <c r="A132" s="248"/>
      <c r="B132" s="1261" t="s">
        <v>59</v>
      </c>
      <c r="C132" s="275"/>
      <c r="D132" s="315" t="s">
        <v>60</v>
      </c>
      <c r="E132" s="251"/>
      <c r="F132" s="251"/>
      <c r="G132" s="251"/>
      <c r="H132" s="251"/>
      <c r="I132" s="251"/>
      <c r="J132" s="251"/>
      <c r="K132" s="251"/>
    </row>
    <row r="133" spans="1:11" ht="84">
      <c r="A133" s="248"/>
      <c r="B133" s="1262"/>
      <c r="C133" s="275"/>
      <c r="D133" s="316" t="s">
        <v>350</v>
      </c>
      <c r="E133" s="251"/>
      <c r="F133" s="251"/>
      <c r="G133" s="251"/>
      <c r="H133" s="251"/>
      <c r="I133" s="251"/>
      <c r="J133" s="251"/>
      <c r="K133" s="251"/>
    </row>
    <row r="134" spans="1:11" ht="36">
      <c r="A134" s="248"/>
      <c r="B134" s="1262"/>
      <c r="C134" s="275"/>
      <c r="D134" s="316" t="s">
        <v>351</v>
      </c>
      <c r="E134" s="251"/>
      <c r="F134" s="251"/>
      <c r="G134" s="251"/>
      <c r="H134" s="251"/>
      <c r="I134" s="251"/>
      <c r="J134" s="251"/>
      <c r="K134" s="251"/>
    </row>
    <row r="135" spans="1:11">
      <c r="A135" s="248"/>
      <c r="B135" s="1262"/>
      <c r="C135" s="275"/>
      <c r="D135" s="315" t="s">
        <v>63</v>
      </c>
      <c r="E135" s="251"/>
      <c r="F135" s="251"/>
      <c r="G135" s="251"/>
      <c r="H135" s="251"/>
      <c r="I135" s="251"/>
      <c r="J135" s="251"/>
      <c r="K135" s="251"/>
    </row>
    <row r="136" spans="1:11">
      <c r="A136" s="248"/>
      <c r="B136" s="1262"/>
      <c r="C136" s="275"/>
      <c r="D136" s="316" t="s">
        <v>65</v>
      </c>
      <c r="E136" s="251"/>
      <c r="F136" s="251"/>
      <c r="G136" s="251"/>
      <c r="H136" s="251"/>
      <c r="I136" s="251"/>
      <c r="J136" s="251"/>
      <c r="K136" s="251"/>
    </row>
    <row r="137" spans="1:11">
      <c r="A137" s="248"/>
      <c r="B137" s="1262"/>
      <c r="C137" s="275"/>
      <c r="D137" s="316" t="s">
        <v>352</v>
      </c>
      <c r="E137" s="251"/>
      <c r="F137" s="251"/>
      <c r="G137" s="251"/>
      <c r="H137" s="251"/>
      <c r="I137" s="251"/>
      <c r="J137" s="251"/>
      <c r="K137" s="251"/>
    </row>
    <row r="138" spans="1:11">
      <c r="A138" s="248"/>
      <c r="B138" s="1262"/>
      <c r="C138" s="275"/>
      <c r="D138" s="315" t="s">
        <v>288</v>
      </c>
      <c r="E138" s="251"/>
      <c r="F138" s="251"/>
      <c r="G138" s="251"/>
      <c r="H138" s="251"/>
      <c r="I138" s="251"/>
      <c r="J138" s="251"/>
      <c r="K138" s="251"/>
    </row>
    <row r="139" spans="1:11" ht="36">
      <c r="A139" s="248"/>
      <c r="B139" s="1262"/>
      <c r="C139" s="275"/>
      <c r="D139" s="316" t="s">
        <v>353</v>
      </c>
      <c r="E139" s="251"/>
      <c r="F139" s="251"/>
      <c r="G139" s="251"/>
      <c r="H139" s="251"/>
      <c r="I139" s="251"/>
      <c r="J139" s="251"/>
      <c r="K139" s="251"/>
    </row>
    <row r="140" spans="1:11" ht="36">
      <c r="A140" s="248"/>
      <c r="B140" s="1262"/>
      <c r="C140" s="275"/>
      <c r="D140" s="316" t="s">
        <v>354</v>
      </c>
      <c r="E140" s="251"/>
      <c r="F140" s="251"/>
      <c r="G140" s="251"/>
      <c r="H140" s="251"/>
      <c r="I140" s="251"/>
      <c r="J140" s="251"/>
      <c r="K140" s="251"/>
    </row>
    <row r="141" spans="1:11" ht="15.75" thickBot="1">
      <c r="A141" s="248"/>
      <c r="B141" s="1263"/>
      <c r="C141" s="348"/>
      <c r="D141" s="281" t="s">
        <v>355</v>
      </c>
      <c r="E141" s="251"/>
      <c r="F141" s="251"/>
      <c r="G141" s="251"/>
      <c r="H141" s="251"/>
      <c r="I141" s="251"/>
      <c r="J141" s="251"/>
      <c r="K141" s="251"/>
    </row>
    <row r="142" spans="1:11" ht="24.75" thickBot="1">
      <c r="A142" s="248"/>
      <c r="B142" s="288" t="s">
        <v>72</v>
      </c>
      <c r="C142" s="348"/>
      <c r="D142" s="281"/>
      <c r="E142" s="251"/>
      <c r="F142" s="251"/>
      <c r="G142" s="251"/>
      <c r="H142" s="251"/>
      <c r="I142" s="251"/>
      <c r="J142" s="251"/>
      <c r="K142" s="251"/>
    </row>
    <row r="143" spans="1:11" ht="15.75" thickBot="1">
      <c r="A143" s="248"/>
      <c r="B143" s="321"/>
      <c r="C143" s="307"/>
      <c r="D143" s="251"/>
      <c r="E143" s="251"/>
      <c r="F143" s="251"/>
      <c r="G143" s="251"/>
      <c r="H143" s="251"/>
      <c r="I143" s="251"/>
      <c r="J143" s="251"/>
      <c r="K143" s="251"/>
    </row>
    <row r="144" spans="1:11" ht="108">
      <c r="A144" s="248"/>
      <c r="B144" s="1261" t="s">
        <v>73</v>
      </c>
      <c r="C144" s="347"/>
      <c r="D144" s="274" t="s">
        <v>356</v>
      </c>
      <c r="E144" s="251"/>
      <c r="F144" s="251"/>
      <c r="G144" s="251"/>
      <c r="H144" s="251"/>
      <c r="I144" s="251"/>
      <c r="J144" s="251"/>
      <c r="K144" s="251"/>
    </row>
    <row r="145" spans="1:11" ht="144">
      <c r="A145" s="248"/>
      <c r="B145" s="1262"/>
      <c r="C145" s="275"/>
      <c r="D145" s="316" t="s">
        <v>357</v>
      </c>
      <c r="E145" s="251"/>
      <c r="F145" s="251"/>
      <c r="G145" s="251"/>
      <c r="H145" s="251"/>
      <c r="I145" s="251"/>
      <c r="J145" s="251"/>
      <c r="K145" s="251"/>
    </row>
    <row r="146" spans="1:11" ht="192">
      <c r="A146" s="248"/>
      <c r="B146" s="1262"/>
      <c r="C146" s="275"/>
      <c r="D146" s="316" t="s">
        <v>358</v>
      </c>
      <c r="E146" s="251"/>
      <c r="F146" s="251"/>
      <c r="G146" s="251"/>
      <c r="H146" s="251"/>
      <c r="I146" s="251"/>
      <c r="J146" s="251"/>
      <c r="K146" s="251"/>
    </row>
    <row r="147" spans="1:11" ht="72">
      <c r="A147" s="248"/>
      <c r="B147" s="1262"/>
      <c r="C147" s="275"/>
      <c r="D147" s="316" t="s">
        <v>359</v>
      </c>
      <c r="E147" s="251"/>
      <c r="F147" s="251"/>
      <c r="G147" s="251"/>
      <c r="H147" s="251"/>
      <c r="I147" s="251"/>
      <c r="J147" s="251"/>
      <c r="K147" s="251"/>
    </row>
    <row r="148" spans="1:11" ht="120.75" thickBot="1">
      <c r="A148" s="248"/>
      <c r="B148" s="1263"/>
      <c r="C148" s="348"/>
      <c r="D148" s="281" t="s">
        <v>360</v>
      </c>
      <c r="E148" s="251"/>
      <c r="F148" s="251"/>
      <c r="G148" s="251"/>
      <c r="H148" s="251"/>
      <c r="I148" s="251"/>
      <c r="J148" s="251"/>
      <c r="K148" s="251"/>
    </row>
    <row r="149" spans="1:11">
      <c r="A149" s="248"/>
      <c r="B149" s="1261" t="s">
        <v>90</v>
      </c>
      <c r="C149" s="275"/>
      <c r="D149" s="315"/>
      <c r="E149" s="251"/>
      <c r="F149" s="251"/>
      <c r="G149" s="251"/>
      <c r="H149" s="251"/>
      <c r="I149" s="251"/>
      <c r="J149" s="251"/>
      <c r="K149" s="251"/>
    </row>
    <row r="150" spans="1:11" ht="36">
      <c r="A150" s="248"/>
      <c r="B150" s="1262"/>
      <c r="C150" s="275"/>
      <c r="D150" s="315" t="s">
        <v>348</v>
      </c>
      <c r="E150" s="251"/>
      <c r="F150" s="251"/>
      <c r="G150" s="251"/>
      <c r="H150" s="251"/>
      <c r="I150" s="251"/>
      <c r="J150" s="251"/>
      <c r="K150" s="251"/>
    </row>
    <row r="151" spans="1:11">
      <c r="A151" s="248"/>
      <c r="B151" s="1262"/>
      <c r="C151" s="275"/>
      <c r="D151" s="317"/>
      <c r="E151" s="251"/>
      <c r="F151" s="251"/>
      <c r="G151" s="251"/>
      <c r="H151" s="251"/>
      <c r="I151" s="251"/>
      <c r="J151" s="251"/>
      <c r="K151" s="251"/>
    </row>
    <row r="152" spans="1:11">
      <c r="A152" s="248"/>
      <c r="B152" s="1262"/>
      <c r="C152" s="275"/>
      <c r="D152" s="316" t="s">
        <v>91</v>
      </c>
      <c r="E152" s="251"/>
      <c r="F152" s="251"/>
      <c r="G152" s="251"/>
      <c r="H152" s="251"/>
      <c r="I152" s="251"/>
      <c r="J152" s="251"/>
      <c r="K152" s="251"/>
    </row>
    <row r="153" spans="1:11" ht="49.5">
      <c r="A153" s="248"/>
      <c r="B153" s="1262"/>
      <c r="C153" s="275"/>
      <c r="D153" s="316" t="s">
        <v>361</v>
      </c>
      <c r="E153" s="251"/>
      <c r="F153" s="251"/>
      <c r="G153" s="251"/>
      <c r="H153" s="251"/>
      <c r="I153" s="251"/>
      <c r="J153" s="251"/>
      <c r="K153" s="251"/>
    </row>
    <row r="154" spans="1:11" ht="49.5">
      <c r="A154" s="248"/>
      <c r="B154" s="1262"/>
      <c r="C154" s="275"/>
      <c r="D154" s="316" t="s">
        <v>362</v>
      </c>
      <c r="E154" s="251"/>
      <c r="F154" s="251"/>
      <c r="G154" s="251"/>
      <c r="H154" s="251"/>
      <c r="I154" s="251"/>
      <c r="J154" s="251"/>
      <c r="K154" s="251"/>
    </row>
    <row r="155" spans="1:11" ht="50.25" thickBot="1">
      <c r="A155" s="248"/>
      <c r="B155" s="1263"/>
      <c r="C155" s="348"/>
      <c r="D155" s="281" t="s">
        <v>363</v>
      </c>
      <c r="E155" s="251"/>
      <c r="F155" s="251"/>
      <c r="G155" s="251"/>
      <c r="H155" s="251"/>
      <c r="I155" s="251"/>
      <c r="J155" s="251"/>
      <c r="K155" s="251"/>
    </row>
  </sheetData>
  <sheetProtection insertRows="0"/>
  <mergeCells count="54">
    <mergeCell ref="B11:D11"/>
    <mergeCell ref="F11:S11"/>
    <mergeCell ref="F12:S12"/>
    <mergeCell ref="E13:R13"/>
    <mergeCell ref="E14:R14"/>
    <mergeCell ref="B126:J127"/>
    <mergeCell ref="B128:J128"/>
    <mergeCell ref="B130:D130"/>
    <mergeCell ref="B132:B141"/>
    <mergeCell ref="B144:B148"/>
    <mergeCell ref="B149:B155"/>
    <mergeCell ref="C17:C18"/>
    <mergeCell ref="D17:D18"/>
    <mergeCell ref="B113:B119"/>
    <mergeCell ref="D89:J89"/>
    <mergeCell ref="D90:J90"/>
    <mergeCell ref="D98:J98"/>
    <mergeCell ref="B99:B101"/>
    <mergeCell ref="D99:J99"/>
    <mergeCell ref="D100:J100"/>
    <mergeCell ref="D101:J101"/>
    <mergeCell ref="F73:F74"/>
    <mergeCell ref="G73:G74"/>
    <mergeCell ref="H73:H74"/>
    <mergeCell ref="D48:J48"/>
    <mergeCell ref="D49:J49"/>
    <mergeCell ref="D50:J50"/>
    <mergeCell ref="D38:J38"/>
    <mergeCell ref="D47:J47"/>
    <mergeCell ref="F17:F18"/>
    <mergeCell ref="D25:I25"/>
    <mergeCell ref="E17:E18"/>
    <mergeCell ref="G17:G18"/>
    <mergeCell ref="B103:E103"/>
    <mergeCell ref="B104:B110"/>
    <mergeCell ref="B112:E112"/>
    <mergeCell ref="D59:J59"/>
    <mergeCell ref="D60:J60"/>
    <mergeCell ref="D61:J61"/>
    <mergeCell ref="D70:J70"/>
    <mergeCell ref="D71:J71"/>
    <mergeCell ref="D72:J72"/>
    <mergeCell ref="I73:I74"/>
    <mergeCell ref="D73:D74"/>
    <mergeCell ref="E73:E74"/>
    <mergeCell ref="B16:B97"/>
    <mergeCell ref="D27:J27"/>
    <mergeCell ref="D36:J36"/>
    <mergeCell ref="D37:J37"/>
    <mergeCell ref="A1:P1"/>
    <mergeCell ref="A2:P2"/>
    <mergeCell ref="A3:P3"/>
    <mergeCell ref="A4:D4"/>
    <mergeCell ref="A5:P5"/>
  </mergeCells>
  <conditionalFormatting sqref="F11">
    <cfRule type="notContainsBlanks" dxfId="96" priority="4">
      <formula>LEN(TRIM(F11))&gt;0</formula>
    </cfRule>
  </conditionalFormatting>
  <conditionalFormatting sqref="F12:S12">
    <cfRule type="expression" dxfId="95" priority="2">
      <formula>E12="NO SE REPORTA"</formula>
    </cfRule>
    <cfRule type="expression" dxfId="94" priority="3">
      <formula>E11="NO APLICA"</formula>
    </cfRule>
  </conditionalFormatting>
  <conditionalFormatting sqref="E13:R13">
    <cfRule type="expression" dxfId="93" priority="1">
      <formula>E12="SI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29:H34 E23:F23 E19:F19 E52:H57">
      <formula1>0</formula1>
    </dataValidation>
    <dataValidation type="whole" operator="greaterThanOrEqual" allowBlank="1" showInputMessage="1" showErrorMessage="1" errorTitle="ERROR" error="Valor en HECTAREAS (sin decimales)_x000a_" sqref="E20:F22 E40:H45 G75:H88 E63:H68">
      <formula1>0</formula1>
    </dataValidation>
    <dataValidation allowBlank="1" showInputMessage="1" showErrorMessage="1" promptTitle="ESTADO" prompt="en preparación_x000a_en aprestamiento_x000a_en declaración_x000a_Declarado" sqref="I75:I88"/>
    <dataValidation allowBlank="1" showInputMessage="1" showErrorMessage="1" sqref="I40 E46:H46 I52 E69:H69 I63 E58:H58 E24:F24 I29"/>
    <dataValidation type="list" allowBlank="1" showInputMessage="1" showErrorMessage="1" sqref="E12">
      <formula1>REPORTE</formula1>
    </dataValidation>
    <dataValidation type="list" allowBlank="1" showInputMessage="1" showErrorMessage="1" sqref="E11">
      <formula1>SI</formula1>
    </dataValidation>
  </dataValidations>
  <hyperlinks>
    <hyperlink ref="B10" location="'ANEXO 3'!A1" display="VOLVER AL INDICE"/>
  </hyperlinks>
  <pageMargins left="0.25" right="0.25" top="0.75" bottom="0.75" header="0.3" footer="0.3"/>
  <pageSetup paperSize="178"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Q240"/>
  <sheetViews>
    <sheetView topLeftCell="A3" zoomScale="78" zoomScaleNormal="78" zoomScaleSheetLayoutView="75" workbookViewId="0">
      <selection activeCell="A218" sqref="A218"/>
    </sheetView>
  </sheetViews>
  <sheetFormatPr baseColWidth="10" defaultColWidth="11.42578125" defaultRowHeight="12.75"/>
  <cols>
    <col min="1" max="1" width="45" style="560" customWidth="1"/>
    <col min="2" max="2" width="12.42578125" style="560" customWidth="1"/>
    <col min="3" max="4" width="9.7109375" style="681" customWidth="1"/>
    <col min="5" max="6" width="11.85546875" style="681" customWidth="1"/>
    <col min="7" max="7" width="13.7109375" style="681" customWidth="1"/>
    <col min="8" max="9" width="13.42578125" style="681" customWidth="1"/>
    <col min="10" max="10" width="43.28515625" style="560" customWidth="1"/>
    <col min="11" max="11" width="26.140625" style="560" customWidth="1"/>
    <col min="12" max="18" width="20.85546875" style="560" customWidth="1"/>
    <col min="19" max="19" width="19.140625" style="560" customWidth="1"/>
    <col min="20" max="20" width="12.140625" style="681" customWidth="1"/>
    <col min="21" max="21" width="15.5703125" style="681" customWidth="1"/>
    <col min="22" max="22" width="18" style="681" customWidth="1"/>
    <col min="23" max="23" width="18" style="560" customWidth="1"/>
    <col min="24" max="24" width="21" style="560" customWidth="1"/>
    <col min="25" max="25" width="23.7109375" style="560" customWidth="1"/>
    <col min="26" max="26" width="18.5703125" style="560" customWidth="1"/>
    <col min="27" max="27" width="16.7109375" style="560" customWidth="1"/>
    <col min="28" max="28" width="16.28515625" style="1049" customWidth="1"/>
    <col min="29" max="29" width="16" style="560" customWidth="1"/>
    <col min="30" max="30" width="16.28515625" style="560" customWidth="1"/>
    <col min="31" max="31" width="13" style="560" customWidth="1"/>
    <col min="32" max="32" width="14.28515625" style="560" customWidth="1"/>
    <col min="33" max="34" width="13" style="560" customWidth="1"/>
    <col min="35" max="35" width="24" style="560" customWidth="1"/>
    <col min="36" max="36" width="15.5703125" style="560" customWidth="1"/>
    <col min="37" max="37" width="17.42578125" style="560" customWidth="1"/>
    <col min="38" max="38" width="25" style="560" customWidth="1"/>
    <col min="39" max="39" width="20.7109375" style="560" customWidth="1"/>
    <col min="40" max="40" width="32.42578125" style="560" customWidth="1"/>
    <col min="41" max="41" width="20.42578125" style="560" customWidth="1"/>
    <col min="42" max="43" width="0" style="560" hidden="1" customWidth="1"/>
    <col min="44" max="16384" width="11.42578125" style="560"/>
  </cols>
  <sheetData>
    <row r="1" spans="1:43" ht="81.75" customHeight="1" thickBot="1">
      <c r="A1" s="1154"/>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c r="AO1" s="1156"/>
    </row>
    <row r="2" spans="1:43" s="561" customFormat="1" ht="27.75" customHeight="1">
      <c r="A2" s="1148">
        <f>+'Datos Generales'!C5</f>
        <v>0</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50"/>
    </row>
    <row r="3" spans="1:43" s="561" customFormat="1" ht="33.75" customHeight="1" thickBot="1">
      <c r="A3" s="1151" t="s">
        <v>1348</v>
      </c>
      <c r="B3" s="1152"/>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3"/>
    </row>
    <row r="4" spans="1:43" s="561" customFormat="1" ht="13.5" thickBot="1">
      <c r="A4" s="745" t="s">
        <v>1349</v>
      </c>
      <c r="B4" s="746">
        <f>'Datos Generales'!C6</f>
        <v>0</v>
      </c>
      <c r="C4" s="747"/>
      <c r="D4" s="747"/>
      <c r="E4" s="747"/>
      <c r="F4" s="747"/>
      <c r="G4" s="747"/>
      <c r="H4" s="747"/>
      <c r="I4" s="747"/>
      <c r="J4" s="746"/>
      <c r="K4" s="746"/>
      <c r="L4" s="746"/>
      <c r="M4" s="746"/>
      <c r="N4" s="746"/>
      <c r="O4" s="746"/>
      <c r="P4" s="746"/>
      <c r="Q4" s="746"/>
      <c r="R4" s="746"/>
      <c r="S4" s="746"/>
      <c r="T4" s="747"/>
      <c r="U4" s="747"/>
      <c r="V4" s="747"/>
      <c r="W4" s="746"/>
      <c r="X4" s="746"/>
      <c r="Y4" s="746"/>
      <c r="Z4" s="746"/>
      <c r="AA4" s="746"/>
      <c r="AB4" s="1047"/>
      <c r="AC4" s="746"/>
      <c r="AD4" s="746"/>
      <c r="AE4" s="746"/>
      <c r="AF4" s="746"/>
      <c r="AG4" s="746"/>
      <c r="AH4" s="746"/>
      <c r="AI4" s="746"/>
      <c r="AJ4" s="746"/>
      <c r="AK4" s="746"/>
      <c r="AL4" s="746"/>
      <c r="AM4" s="746"/>
      <c r="AN4" s="746"/>
      <c r="AO4" s="748"/>
    </row>
    <row r="5" spans="1:43" ht="53.25" customHeight="1" thickBot="1">
      <c r="A5" s="1120" t="s">
        <v>1790</v>
      </c>
      <c r="B5" s="1128" t="s">
        <v>1278</v>
      </c>
      <c r="C5" s="1129"/>
      <c r="D5" s="1129"/>
      <c r="E5" s="1129"/>
      <c r="F5" s="1129"/>
      <c r="G5" s="1129"/>
      <c r="H5" s="1129"/>
      <c r="I5" s="1129"/>
      <c r="J5" s="1129"/>
      <c r="K5" s="1129"/>
      <c r="L5" s="1129"/>
      <c r="M5" s="1129"/>
      <c r="N5" s="1129"/>
      <c r="O5" s="1129"/>
      <c r="P5" s="1129"/>
      <c r="Q5" s="1129"/>
      <c r="R5" s="1129"/>
      <c r="S5" s="1129"/>
      <c r="T5" s="1129"/>
      <c r="U5" s="1130"/>
      <c r="V5" s="1130"/>
      <c r="W5" s="1130"/>
      <c r="X5" s="1130"/>
      <c r="Y5" s="1131"/>
      <c r="Z5" s="1131"/>
      <c r="AA5" s="1131"/>
      <c r="AB5" s="1131"/>
      <c r="AC5" s="1131"/>
      <c r="AD5" s="1131"/>
      <c r="AE5" s="1131"/>
      <c r="AF5" s="1131"/>
      <c r="AG5" s="1131"/>
      <c r="AH5" s="1131"/>
      <c r="AI5" s="1131"/>
      <c r="AJ5" s="1131"/>
      <c r="AK5" s="1131"/>
      <c r="AL5" s="1120" t="s">
        <v>1785</v>
      </c>
      <c r="AM5" s="1158" t="s">
        <v>1786</v>
      </c>
      <c r="AN5" s="1161" t="s">
        <v>1787</v>
      </c>
      <c r="AO5" s="1164" t="s">
        <v>1788</v>
      </c>
      <c r="AP5" s="1145" t="s">
        <v>1745</v>
      </c>
      <c r="AQ5" s="1145" t="s">
        <v>1752</v>
      </c>
    </row>
    <row r="6" spans="1:43" s="681" customFormat="1" ht="102" customHeight="1" thickBot="1">
      <c r="A6" s="1121"/>
      <c r="B6" s="1138" t="s">
        <v>1754</v>
      </c>
      <c r="C6" s="1135" t="s">
        <v>1753</v>
      </c>
      <c r="D6" s="1136"/>
      <c r="E6" s="1137" t="s">
        <v>1635</v>
      </c>
      <c r="F6" s="1136"/>
      <c r="G6" s="749" t="s">
        <v>1634</v>
      </c>
      <c r="H6" s="1137" t="s">
        <v>1279</v>
      </c>
      <c r="I6" s="1136"/>
      <c r="J6" s="1138" t="s">
        <v>1280</v>
      </c>
      <c r="K6" s="1114" t="s">
        <v>1761</v>
      </c>
      <c r="L6" s="1114" t="s">
        <v>1762</v>
      </c>
      <c r="M6" s="1114" t="s">
        <v>1763</v>
      </c>
      <c r="N6" s="1114" t="s">
        <v>1764</v>
      </c>
      <c r="O6" s="1114" t="s">
        <v>1765</v>
      </c>
      <c r="P6" s="1114" t="s">
        <v>1766</v>
      </c>
      <c r="Q6" s="1114" t="s">
        <v>1767</v>
      </c>
      <c r="R6" s="1114" t="s">
        <v>1768</v>
      </c>
      <c r="S6" s="1138" t="s">
        <v>1769</v>
      </c>
      <c r="T6" s="1118" t="s">
        <v>1770</v>
      </c>
      <c r="U6" s="1118" t="s">
        <v>1771</v>
      </c>
      <c r="V6" s="1118" t="s">
        <v>2372</v>
      </c>
      <c r="W6" s="1118" t="s">
        <v>1772</v>
      </c>
      <c r="X6" s="1118" t="s">
        <v>1773</v>
      </c>
      <c r="Y6" s="1116" t="s">
        <v>1774</v>
      </c>
      <c r="Z6" s="1123" t="s">
        <v>1775</v>
      </c>
      <c r="AA6" s="1124"/>
      <c r="AB6" s="1116" t="s">
        <v>1776</v>
      </c>
      <c r="AC6" s="1116" t="s">
        <v>1777</v>
      </c>
      <c r="AD6" s="1116" t="s">
        <v>1778</v>
      </c>
      <c r="AE6" s="1116" t="s">
        <v>1779</v>
      </c>
      <c r="AF6" s="1116" t="s">
        <v>1780</v>
      </c>
      <c r="AG6" s="1116" t="s">
        <v>1781</v>
      </c>
      <c r="AH6" s="1116" t="s">
        <v>1782</v>
      </c>
      <c r="AI6" s="1125" t="s">
        <v>1783</v>
      </c>
      <c r="AJ6" s="1125" t="s">
        <v>2147</v>
      </c>
      <c r="AK6" s="1125" t="s">
        <v>1784</v>
      </c>
      <c r="AL6" s="1140"/>
      <c r="AM6" s="1159"/>
      <c r="AN6" s="1162"/>
      <c r="AO6" s="1165"/>
      <c r="AP6" s="1146"/>
      <c r="AQ6" s="1146"/>
    </row>
    <row r="7" spans="1:43" ht="9.75" customHeight="1" thickBot="1">
      <c r="A7" s="1122"/>
      <c r="B7" s="1139"/>
      <c r="C7" s="903">
        <v>2020</v>
      </c>
      <c r="D7" s="750">
        <v>2021</v>
      </c>
      <c r="E7" s="750">
        <v>2020</v>
      </c>
      <c r="F7" s="750">
        <v>2021</v>
      </c>
      <c r="G7" s="750">
        <v>2020</v>
      </c>
      <c r="H7" s="750">
        <v>2020</v>
      </c>
      <c r="I7" s="750">
        <v>2021</v>
      </c>
      <c r="J7" s="1139"/>
      <c r="K7" s="1115"/>
      <c r="L7" s="1115"/>
      <c r="M7" s="1115"/>
      <c r="N7" s="1115"/>
      <c r="O7" s="1115"/>
      <c r="P7" s="1115"/>
      <c r="Q7" s="1115"/>
      <c r="R7" s="1115"/>
      <c r="S7" s="1139"/>
      <c r="T7" s="1157"/>
      <c r="U7" s="1119"/>
      <c r="V7" s="1157"/>
      <c r="W7" s="1119"/>
      <c r="X7" s="1119"/>
      <c r="Y7" s="1117"/>
      <c r="Z7" s="1089">
        <v>2020</v>
      </c>
      <c r="AA7" s="1088">
        <v>2021</v>
      </c>
      <c r="AB7" s="1117"/>
      <c r="AC7" s="1117"/>
      <c r="AD7" s="1117"/>
      <c r="AE7" s="1117"/>
      <c r="AF7" s="1117"/>
      <c r="AG7" s="1117"/>
      <c r="AH7" s="1117"/>
      <c r="AI7" s="1126"/>
      <c r="AJ7" s="1126"/>
      <c r="AK7" s="1126"/>
      <c r="AL7" s="1141"/>
      <c r="AM7" s="1160"/>
      <c r="AN7" s="1163"/>
      <c r="AO7" s="1166"/>
      <c r="AP7" s="1147"/>
      <c r="AQ7" s="1147"/>
    </row>
    <row r="8" spans="1:43" ht="36.75" customHeight="1">
      <c r="A8" s="894" t="s">
        <v>2322</v>
      </c>
      <c r="B8" s="759"/>
      <c r="C8" s="904"/>
      <c r="D8" s="981"/>
      <c r="E8" s="904"/>
      <c r="F8" s="752"/>
      <c r="G8" s="752"/>
      <c r="H8" s="754">
        <f>+(H9*W9)+(H52*W52)</f>
        <v>0</v>
      </c>
      <c r="I8" s="754" t="e">
        <f>+(I9*X9)+(I52*X52)</f>
        <v>#DIV/0!</v>
      </c>
      <c r="J8" s="693"/>
      <c r="K8" s="693"/>
      <c r="L8" s="699"/>
      <c r="M8" s="697"/>
      <c r="N8" s="697"/>
      <c r="O8" s="693"/>
      <c r="P8" s="693"/>
      <c r="Q8" s="693"/>
      <c r="R8" s="703"/>
      <c r="S8" s="709"/>
      <c r="T8" s="1004"/>
      <c r="U8" s="1034"/>
      <c r="V8" s="755">
        <f>+(V9*W9)+(V52*W52)</f>
        <v>0</v>
      </c>
      <c r="W8" s="756">
        <v>0.25</v>
      </c>
      <c r="X8" s="757">
        <v>0.25</v>
      </c>
      <c r="Y8" s="758">
        <f>+Y9+Y52</f>
        <v>7500000000</v>
      </c>
      <c r="Z8" s="758">
        <f>+Z9+Z52</f>
        <v>0</v>
      </c>
      <c r="AA8" s="758">
        <f>+AA9+AA52</f>
        <v>0</v>
      </c>
      <c r="AB8" s="1055">
        <f t="shared" ref="AB8:AB17" si="0">+AA8/Y8</f>
        <v>0</v>
      </c>
      <c r="AC8" s="758">
        <f>+AC9+AC52</f>
        <v>0</v>
      </c>
      <c r="AD8" s="760" t="e">
        <f t="shared" ref="AD8:AD223" si="1">+AC8/AA8</f>
        <v>#DIV/0!</v>
      </c>
      <c r="AE8" s="761">
        <f>+AA8-AC8</f>
        <v>0</v>
      </c>
      <c r="AF8" s="761"/>
      <c r="AG8" s="761"/>
      <c r="AH8" s="762" t="e">
        <f>+AG8/AF8</f>
        <v>#DIV/0!</v>
      </c>
      <c r="AI8" s="758">
        <f>+AI9+AI52</f>
        <v>29050000000.5</v>
      </c>
      <c r="AJ8" s="758">
        <f>+AJ9+AJ52</f>
        <v>0</v>
      </c>
      <c r="AK8" s="753">
        <f>+AJ8/AI8</f>
        <v>0</v>
      </c>
      <c r="AL8" s="751"/>
      <c r="AM8" s="763"/>
      <c r="AN8" s="764"/>
      <c r="AO8" s="765"/>
      <c r="AP8" s="710"/>
      <c r="AQ8" s="710"/>
    </row>
    <row r="9" spans="1:43" ht="39" customHeight="1">
      <c r="A9" s="895" t="s">
        <v>2323</v>
      </c>
      <c r="B9" s="770"/>
      <c r="C9" s="905"/>
      <c r="D9" s="982"/>
      <c r="E9" s="905"/>
      <c r="F9" s="766"/>
      <c r="G9" s="766"/>
      <c r="H9" s="1025">
        <f>+(H10*W10)+(H18*W18)+(H22*W22)+(H30*W30)+(H36*W36)+(H42*W42)</f>
        <v>0</v>
      </c>
      <c r="I9" s="1025" t="e">
        <f>+(I10*X10)+(I18*X18)+(I22*X22)+(I30*X30)+(I36*X36)+(I42*X42)</f>
        <v>#DIV/0!</v>
      </c>
      <c r="J9" s="769"/>
      <c r="K9" s="769"/>
      <c r="L9" s="769"/>
      <c r="M9" s="770"/>
      <c r="N9" s="770"/>
      <c r="O9" s="769"/>
      <c r="P9" s="769"/>
      <c r="Q9" s="769"/>
      <c r="R9" s="769"/>
      <c r="S9" s="771"/>
      <c r="T9" s="1005"/>
      <c r="U9" s="1035"/>
      <c r="V9" s="1025">
        <f>+(V10*W10)+(V18*W18)+(V22*W22)+(V30*W30)+(V36*W36)+(V42*W42)</f>
        <v>0</v>
      </c>
      <c r="W9" s="880">
        <v>0.6</v>
      </c>
      <c r="X9" s="881">
        <v>0.6</v>
      </c>
      <c r="Y9" s="772">
        <f>+Y10+Y18+Y22+Y30+Y36+Y42</f>
        <v>4300000000</v>
      </c>
      <c r="Z9" s="772">
        <f>+Z10+Z18+Z22+Z30+Z36+Z42</f>
        <v>0</v>
      </c>
      <c r="AA9" s="772">
        <f>+AA10+AA18+AA22+AA30+AA36+AA42</f>
        <v>0</v>
      </c>
      <c r="AB9" s="1056">
        <f t="shared" si="0"/>
        <v>0</v>
      </c>
      <c r="AC9" s="772">
        <f>+AC10+AC18+AC22+AC30+AC36+AC42</f>
        <v>0</v>
      </c>
      <c r="AD9" s="774" t="e">
        <f t="shared" si="1"/>
        <v>#DIV/0!</v>
      </c>
      <c r="AE9" s="775">
        <f t="shared" ref="AE9:AE72" si="2">+AA9-AC9</f>
        <v>0</v>
      </c>
      <c r="AF9" s="775"/>
      <c r="AG9" s="775"/>
      <c r="AH9" s="776" t="e">
        <f t="shared" ref="AH9:AH72" si="3">+AG9/AF9</f>
        <v>#DIV/0!</v>
      </c>
      <c r="AI9" s="772">
        <f>+AI10+AI18+AI22+AI30+AI36+AI42</f>
        <v>16950000000.5</v>
      </c>
      <c r="AJ9" s="772">
        <f>+AJ10+AJ18+AJ22+AJ30+AJ36+AJ42</f>
        <v>0</v>
      </c>
      <c r="AK9" s="1065">
        <f t="shared" ref="AK9:AK72" si="4">+AJ9/AI9</f>
        <v>0</v>
      </c>
      <c r="AL9" s="777"/>
      <c r="AM9" s="778"/>
      <c r="AN9" s="779"/>
      <c r="AO9" s="780"/>
      <c r="AP9" s="694"/>
      <c r="AQ9" s="694"/>
    </row>
    <row r="10" spans="1:43" ht="54" customHeight="1" thickBot="1">
      <c r="A10" s="896" t="s">
        <v>2324</v>
      </c>
      <c r="B10" s="785"/>
      <c r="C10" s="906"/>
      <c r="D10" s="983"/>
      <c r="E10" s="906"/>
      <c r="F10" s="782"/>
      <c r="G10" s="782"/>
      <c r="H10" s="783"/>
      <c r="I10" s="783">
        <f>+SUMPRODUCT(I11:I17,X11:X17)</f>
        <v>0</v>
      </c>
      <c r="J10" s="784"/>
      <c r="K10" s="784"/>
      <c r="L10" s="784"/>
      <c r="M10" s="785"/>
      <c r="N10" s="785"/>
      <c r="O10" s="784"/>
      <c r="P10" s="784"/>
      <c r="Q10" s="784"/>
      <c r="R10" s="784"/>
      <c r="S10" s="786"/>
      <c r="T10" s="1006"/>
      <c r="U10" s="1036"/>
      <c r="V10" s="783">
        <f>+SUMPRODUCT(V11:V17,W11:W17)</f>
        <v>0</v>
      </c>
      <c r="W10" s="1040">
        <v>0.15</v>
      </c>
      <c r="X10" s="788">
        <v>0.15</v>
      </c>
      <c r="Y10" s="789">
        <f>SUM(Y11:Y17)</f>
        <v>300000000</v>
      </c>
      <c r="Z10" s="789">
        <f>SUM(Z11:Z17)</f>
        <v>0</v>
      </c>
      <c r="AA10" s="789">
        <f>SUM(AA11:AA17)</f>
        <v>0</v>
      </c>
      <c r="AB10" s="1057">
        <f t="shared" si="0"/>
        <v>0</v>
      </c>
      <c r="AC10" s="789">
        <f>SUM(AC11:AC17)</f>
        <v>0</v>
      </c>
      <c r="AD10" s="790" t="e">
        <f t="shared" si="1"/>
        <v>#DIV/0!</v>
      </c>
      <c r="AE10" s="791">
        <f t="shared" si="2"/>
        <v>0</v>
      </c>
      <c r="AF10" s="791"/>
      <c r="AG10" s="791"/>
      <c r="AH10" s="792" t="e">
        <f t="shared" si="3"/>
        <v>#DIV/0!</v>
      </c>
      <c r="AI10" s="789">
        <f>SUM(AI11:AI17)</f>
        <v>1450000000</v>
      </c>
      <c r="AJ10" s="789">
        <f>SUM(AJ11:AJ17)</f>
        <v>0</v>
      </c>
      <c r="AK10" s="1066">
        <f t="shared" si="4"/>
        <v>0</v>
      </c>
      <c r="AL10" s="793"/>
      <c r="AM10" s="794"/>
      <c r="AN10" s="795"/>
      <c r="AO10" s="796"/>
      <c r="AP10" s="695"/>
      <c r="AQ10" s="695"/>
    </row>
    <row r="11" spans="1:43" ht="51" customHeight="1">
      <c r="A11" s="897" t="s">
        <v>2156</v>
      </c>
      <c r="B11" s="910" t="s">
        <v>2367</v>
      </c>
      <c r="C11" s="952">
        <v>1</v>
      </c>
      <c r="D11" s="916">
        <v>1</v>
      </c>
      <c r="E11" s="909"/>
      <c r="F11" s="798"/>
      <c r="G11" s="798"/>
      <c r="H11" s="799">
        <f>IF(E11/C11&gt;=100%,100%,E11/C11)</f>
        <v>0</v>
      </c>
      <c r="I11" s="799">
        <f>IF(F11/D11&gt;=100%,100%,F11/D11)</f>
        <v>0</v>
      </c>
      <c r="J11" s="800"/>
      <c r="K11" s="800"/>
      <c r="L11" s="698"/>
      <c r="M11" s="701"/>
      <c r="N11" s="797"/>
      <c r="O11" s="800"/>
      <c r="P11" s="800"/>
      <c r="Q11" s="800"/>
      <c r="R11" s="801"/>
      <c r="S11" s="802"/>
      <c r="T11" s="1003">
        <v>4</v>
      </c>
      <c r="U11" s="1017">
        <f>SUM(E11:F11)</f>
        <v>0</v>
      </c>
      <c r="V11" s="804">
        <f t="shared" ref="V11:V213" si="5">IF(U11/T11&gt;=100%,100%,U11/T11)</f>
        <v>0</v>
      </c>
      <c r="W11" s="1041">
        <v>0.17</v>
      </c>
      <c r="X11" s="1024">
        <v>0.1</v>
      </c>
      <c r="Y11" s="1026">
        <v>20000000</v>
      </c>
      <c r="Z11" s="805"/>
      <c r="AA11" s="805"/>
      <c r="AB11" s="1058">
        <f t="shared" si="0"/>
        <v>0</v>
      </c>
      <c r="AC11" s="1050"/>
      <c r="AD11" s="806" t="e">
        <f t="shared" si="1"/>
        <v>#DIV/0!</v>
      </c>
      <c r="AE11" s="807">
        <f t="shared" si="2"/>
        <v>0</v>
      </c>
      <c r="AF11" s="807"/>
      <c r="AG11" s="807"/>
      <c r="AH11" s="808" t="e">
        <f t="shared" si="3"/>
        <v>#DIV/0!</v>
      </c>
      <c r="AI11" s="1026">
        <v>221000000</v>
      </c>
      <c r="AJ11" s="803">
        <f>+SUM(Z11:AA11)</f>
        <v>0</v>
      </c>
      <c r="AK11" s="1067">
        <f t="shared" si="4"/>
        <v>0</v>
      </c>
      <c r="AL11" s="809"/>
      <c r="AM11" s="810"/>
      <c r="AN11" s="1091"/>
      <c r="AO11" s="1090" t="s">
        <v>2375</v>
      </c>
      <c r="AP11" s="690"/>
      <c r="AQ11" s="690"/>
    </row>
    <row r="12" spans="1:43" ht="102">
      <c r="A12" s="897" t="s">
        <v>2157</v>
      </c>
      <c r="B12" s="910" t="s">
        <v>2368</v>
      </c>
      <c r="C12" s="952">
        <v>5</v>
      </c>
      <c r="D12" s="916">
        <v>10</v>
      </c>
      <c r="E12" s="909"/>
      <c r="F12" s="798"/>
      <c r="G12" s="798"/>
      <c r="H12" s="799">
        <f t="shared" ref="H12:H17" si="6">IF(E12/C12&gt;=100%,100%,E12/C12)</f>
        <v>0</v>
      </c>
      <c r="I12" s="799">
        <f>IF(F12/D12&gt;=100%,100%,F12/D12)</f>
        <v>0</v>
      </c>
      <c r="J12" s="800"/>
      <c r="K12" s="800"/>
      <c r="L12" s="698"/>
      <c r="M12" s="701"/>
      <c r="N12" s="797"/>
      <c r="O12" s="800"/>
      <c r="P12" s="800"/>
      <c r="Q12" s="800"/>
      <c r="R12" s="801"/>
      <c r="S12" s="806"/>
      <c r="T12" s="1003">
        <v>60</v>
      </c>
      <c r="U12" s="1017">
        <f t="shared" ref="U12:U17" si="7">SUM(E12:F12)</f>
        <v>0</v>
      </c>
      <c r="V12" s="804">
        <f t="shared" si="5"/>
        <v>0</v>
      </c>
      <c r="W12" s="984">
        <v>0.22</v>
      </c>
      <c r="X12" s="1024">
        <v>0.2</v>
      </c>
      <c r="Y12" s="1026">
        <v>150000000</v>
      </c>
      <c r="Z12" s="812"/>
      <c r="AA12" s="812"/>
      <c r="AB12" s="1058">
        <f t="shared" si="0"/>
        <v>0</v>
      </c>
      <c r="AC12" s="1050"/>
      <c r="AD12" s="806" t="e">
        <f t="shared" si="1"/>
        <v>#DIV/0!</v>
      </c>
      <c r="AE12" s="807">
        <f t="shared" si="2"/>
        <v>0</v>
      </c>
      <c r="AF12" s="807"/>
      <c r="AG12" s="807"/>
      <c r="AH12" s="808" t="e">
        <f t="shared" si="3"/>
        <v>#DIV/0!</v>
      </c>
      <c r="AI12" s="1026">
        <v>540000000</v>
      </c>
      <c r="AJ12" s="803">
        <f t="shared" ref="AJ12:AJ74" si="8">+SUM(Z12:AA12)</f>
        <v>0</v>
      </c>
      <c r="AK12" s="1067">
        <f t="shared" si="4"/>
        <v>0</v>
      </c>
      <c r="AL12" s="809"/>
      <c r="AM12" s="810"/>
      <c r="AN12" s="1091"/>
      <c r="AO12" s="1090" t="s">
        <v>2375</v>
      </c>
      <c r="AP12" s="690"/>
      <c r="AQ12" s="690"/>
    </row>
    <row r="13" spans="1:43" ht="102">
      <c r="A13" s="898" t="s">
        <v>2158</v>
      </c>
      <c r="B13" s="910" t="s">
        <v>2367</v>
      </c>
      <c r="C13" s="952">
        <v>1</v>
      </c>
      <c r="D13" s="916">
        <v>2</v>
      </c>
      <c r="E13" s="909"/>
      <c r="F13" s="798"/>
      <c r="G13" s="798"/>
      <c r="H13" s="799">
        <f t="shared" si="6"/>
        <v>0</v>
      </c>
      <c r="I13" s="799">
        <f t="shared" ref="I13:I17" si="9">IF(F13/D13&gt;=100%,100%,F13/D13)</f>
        <v>0</v>
      </c>
      <c r="J13" s="800"/>
      <c r="K13" s="800"/>
      <c r="L13" s="698"/>
      <c r="M13" s="701"/>
      <c r="N13" s="797"/>
      <c r="O13" s="800"/>
      <c r="P13" s="800"/>
      <c r="Q13" s="800"/>
      <c r="R13" s="801"/>
      <c r="S13" s="813"/>
      <c r="T13" s="1003">
        <v>7</v>
      </c>
      <c r="U13" s="1017">
        <f t="shared" si="7"/>
        <v>0</v>
      </c>
      <c r="V13" s="804">
        <f t="shared" si="5"/>
        <v>0</v>
      </c>
      <c r="W13" s="984">
        <v>0.2</v>
      </c>
      <c r="X13" s="1024">
        <v>0.2</v>
      </c>
      <c r="Y13" s="1026">
        <v>10000000</v>
      </c>
      <c r="Z13" s="812"/>
      <c r="AA13" s="812"/>
      <c r="AB13" s="1058">
        <f t="shared" si="0"/>
        <v>0</v>
      </c>
      <c r="AC13" s="1050"/>
      <c r="AD13" s="806" t="e">
        <f t="shared" si="1"/>
        <v>#DIV/0!</v>
      </c>
      <c r="AE13" s="807">
        <f t="shared" si="2"/>
        <v>0</v>
      </c>
      <c r="AF13" s="807"/>
      <c r="AG13" s="807"/>
      <c r="AH13" s="808" t="e">
        <f t="shared" si="3"/>
        <v>#DIV/0!</v>
      </c>
      <c r="AI13" s="1026">
        <v>209000000</v>
      </c>
      <c r="AJ13" s="803">
        <f t="shared" si="8"/>
        <v>0</v>
      </c>
      <c r="AK13" s="1067">
        <f t="shared" si="4"/>
        <v>0</v>
      </c>
      <c r="AL13" s="809"/>
      <c r="AM13" s="810"/>
      <c r="AN13" s="1091"/>
      <c r="AO13" s="1090" t="s">
        <v>2375</v>
      </c>
      <c r="AP13" s="690"/>
      <c r="AQ13" s="690"/>
    </row>
    <row r="14" spans="1:43" ht="51">
      <c r="A14" s="897" t="s">
        <v>2159</v>
      </c>
      <c r="B14" s="910" t="s">
        <v>2367</v>
      </c>
      <c r="C14" s="952">
        <v>0</v>
      </c>
      <c r="D14" s="916">
        <v>1</v>
      </c>
      <c r="E14" s="909"/>
      <c r="F14" s="798"/>
      <c r="G14" s="798"/>
      <c r="H14" s="799" t="e">
        <f t="shared" si="6"/>
        <v>#DIV/0!</v>
      </c>
      <c r="I14" s="799">
        <f t="shared" si="9"/>
        <v>0</v>
      </c>
      <c r="J14" s="800"/>
      <c r="K14" s="800"/>
      <c r="L14" s="698"/>
      <c r="M14" s="701"/>
      <c r="N14" s="797"/>
      <c r="O14" s="800"/>
      <c r="P14" s="800"/>
      <c r="Q14" s="800"/>
      <c r="R14" s="801"/>
      <c r="S14" s="813"/>
      <c r="T14" s="1003">
        <v>1</v>
      </c>
      <c r="U14" s="1017">
        <f t="shared" si="7"/>
        <v>0</v>
      </c>
      <c r="V14" s="804">
        <f t="shared" si="5"/>
        <v>0</v>
      </c>
      <c r="W14" s="984">
        <v>0.05</v>
      </c>
      <c r="X14" s="1024">
        <v>0.2</v>
      </c>
      <c r="Y14" s="1026">
        <v>10000000</v>
      </c>
      <c r="Z14" s="812"/>
      <c r="AA14" s="812"/>
      <c r="AB14" s="1058">
        <f t="shared" si="0"/>
        <v>0</v>
      </c>
      <c r="AC14" s="1050"/>
      <c r="AD14" s="806" t="e">
        <f t="shared" si="1"/>
        <v>#DIV/0!</v>
      </c>
      <c r="AE14" s="807">
        <f t="shared" si="2"/>
        <v>0</v>
      </c>
      <c r="AF14" s="807"/>
      <c r="AG14" s="807"/>
      <c r="AH14" s="808" t="e">
        <f t="shared" si="3"/>
        <v>#DIV/0!</v>
      </c>
      <c r="AI14" s="1026">
        <v>10000000</v>
      </c>
      <c r="AJ14" s="803">
        <f t="shared" si="8"/>
        <v>0</v>
      </c>
      <c r="AK14" s="1067">
        <f t="shared" si="4"/>
        <v>0</v>
      </c>
      <c r="AL14" s="809"/>
      <c r="AM14" s="810"/>
      <c r="AN14" s="1091"/>
      <c r="AO14" s="1142" t="s">
        <v>2376</v>
      </c>
      <c r="AP14" s="690"/>
      <c r="AQ14" s="690"/>
    </row>
    <row r="15" spans="1:43" ht="25.5">
      <c r="A15" s="897" t="s">
        <v>2160</v>
      </c>
      <c r="B15" s="910" t="s">
        <v>2367</v>
      </c>
      <c r="C15" s="952">
        <v>0</v>
      </c>
      <c r="D15" s="916">
        <v>1</v>
      </c>
      <c r="E15" s="909"/>
      <c r="F15" s="798"/>
      <c r="G15" s="798"/>
      <c r="H15" s="799" t="e">
        <f t="shared" si="6"/>
        <v>#DIV/0!</v>
      </c>
      <c r="I15" s="799">
        <f t="shared" si="9"/>
        <v>0</v>
      </c>
      <c r="J15" s="800"/>
      <c r="K15" s="800"/>
      <c r="L15" s="698"/>
      <c r="M15" s="701"/>
      <c r="N15" s="797"/>
      <c r="O15" s="800"/>
      <c r="P15" s="800"/>
      <c r="Q15" s="800"/>
      <c r="R15" s="801"/>
      <c r="S15" s="813"/>
      <c r="T15" s="1003">
        <v>1</v>
      </c>
      <c r="U15" s="1017">
        <f t="shared" si="7"/>
        <v>0</v>
      </c>
      <c r="V15" s="804">
        <f t="shared" si="5"/>
        <v>0</v>
      </c>
      <c r="W15" s="984">
        <v>0.08</v>
      </c>
      <c r="X15" s="1024">
        <v>0.1</v>
      </c>
      <c r="Y15" s="1026">
        <v>10000000</v>
      </c>
      <c r="Z15" s="812"/>
      <c r="AA15" s="812"/>
      <c r="AB15" s="1058">
        <f t="shared" si="0"/>
        <v>0</v>
      </c>
      <c r="AC15" s="1050"/>
      <c r="AD15" s="806" t="e">
        <f t="shared" si="1"/>
        <v>#DIV/0!</v>
      </c>
      <c r="AE15" s="807">
        <f t="shared" si="2"/>
        <v>0</v>
      </c>
      <c r="AF15" s="807"/>
      <c r="AG15" s="807"/>
      <c r="AH15" s="808" t="e">
        <f t="shared" si="3"/>
        <v>#DIV/0!</v>
      </c>
      <c r="AI15" s="1026">
        <v>40000000</v>
      </c>
      <c r="AJ15" s="803">
        <f t="shared" si="8"/>
        <v>0</v>
      </c>
      <c r="AK15" s="1067">
        <f t="shared" si="4"/>
        <v>0</v>
      </c>
      <c r="AL15" s="809"/>
      <c r="AM15" s="810"/>
      <c r="AN15" s="1091"/>
      <c r="AO15" s="1143"/>
      <c r="AP15" s="690"/>
      <c r="AQ15" s="690"/>
    </row>
    <row r="16" spans="1:43" ht="25.5">
      <c r="A16" s="898" t="s">
        <v>2161</v>
      </c>
      <c r="B16" s="910" t="s">
        <v>2367</v>
      </c>
      <c r="C16" s="952">
        <v>11</v>
      </c>
      <c r="D16" s="916">
        <v>25</v>
      </c>
      <c r="E16" s="909"/>
      <c r="F16" s="798"/>
      <c r="G16" s="798"/>
      <c r="H16" s="799">
        <f t="shared" si="6"/>
        <v>0</v>
      </c>
      <c r="I16" s="799">
        <f t="shared" si="9"/>
        <v>0</v>
      </c>
      <c r="J16" s="800"/>
      <c r="K16" s="800"/>
      <c r="L16" s="698"/>
      <c r="M16" s="701"/>
      <c r="N16" s="797"/>
      <c r="O16" s="800"/>
      <c r="P16" s="800"/>
      <c r="Q16" s="800"/>
      <c r="R16" s="801"/>
      <c r="S16" s="813"/>
      <c r="T16" s="1003">
        <v>59</v>
      </c>
      <c r="U16" s="1017">
        <f t="shared" si="7"/>
        <v>0</v>
      </c>
      <c r="V16" s="804">
        <f t="shared" si="5"/>
        <v>0</v>
      </c>
      <c r="W16" s="984">
        <v>0.14000000000000001</v>
      </c>
      <c r="X16" s="1024">
        <v>0.1</v>
      </c>
      <c r="Y16" s="1026">
        <v>10000000</v>
      </c>
      <c r="Z16" s="812"/>
      <c r="AA16" s="812"/>
      <c r="AB16" s="1058">
        <f t="shared" si="0"/>
        <v>0</v>
      </c>
      <c r="AC16" s="1050"/>
      <c r="AD16" s="806" t="e">
        <f t="shared" si="1"/>
        <v>#DIV/0!</v>
      </c>
      <c r="AE16" s="807">
        <f t="shared" si="2"/>
        <v>0</v>
      </c>
      <c r="AF16" s="807"/>
      <c r="AG16" s="807"/>
      <c r="AH16" s="808" t="e">
        <f t="shared" si="3"/>
        <v>#DIV/0!</v>
      </c>
      <c r="AI16" s="1026">
        <v>100000000</v>
      </c>
      <c r="AJ16" s="803">
        <f t="shared" si="8"/>
        <v>0</v>
      </c>
      <c r="AK16" s="1067">
        <f t="shared" si="4"/>
        <v>0</v>
      </c>
      <c r="AL16" s="809"/>
      <c r="AM16" s="810"/>
      <c r="AN16" s="1091"/>
      <c r="AO16" s="1143"/>
      <c r="AP16" s="690"/>
      <c r="AQ16" s="690"/>
    </row>
    <row r="17" spans="1:43" ht="27.75" customHeight="1">
      <c r="A17" s="898" t="s">
        <v>2162</v>
      </c>
      <c r="B17" s="910" t="s">
        <v>2367</v>
      </c>
      <c r="C17" s="952">
        <v>1</v>
      </c>
      <c r="D17" s="916">
        <v>1</v>
      </c>
      <c r="E17" s="909"/>
      <c r="F17" s="798"/>
      <c r="G17" s="798"/>
      <c r="H17" s="799">
        <f t="shared" si="6"/>
        <v>0</v>
      </c>
      <c r="I17" s="799">
        <f t="shared" si="9"/>
        <v>0</v>
      </c>
      <c r="J17" s="800"/>
      <c r="K17" s="800"/>
      <c r="L17" s="698"/>
      <c r="M17" s="701"/>
      <c r="N17" s="797"/>
      <c r="O17" s="800"/>
      <c r="P17" s="800"/>
      <c r="Q17" s="800"/>
      <c r="R17" s="801"/>
      <c r="S17" s="813"/>
      <c r="T17" s="1003">
        <v>4</v>
      </c>
      <c r="U17" s="1017">
        <f t="shared" si="7"/>
        <v>0</v>
      </c>
      <c r="V17" s="804">
        <f t="shared" si="5"/>
        <v>0</v>
      </c>
      <c r="W17" s="984">
        <v>0.14000000000000001</v>
      </c>
      <c r="X17" s="1024">
        <v>0.1</v>
      </c>
      <c r="Y17" s="1026">
        <v>90000000</v>
      </c>
      <c r="Z17" s="812"/>
      <c r="AA17" s="812"/>
      <c r="AB17" s="1058">
        <f t="shared" si="0"/>
        <v>0</v>
      </c>
      <c r="AC17" s="1050"/>
      <c r="AD17" s="806" t="e">
        <f t="shared" si="1"/>
        <v>#DIV/0!</v>
      </c>
      <c r="AE17" s="807">
        <f t="shared" si="2"/>
        <v>0</v>
      </c>
      <c r="AF17" s="807"/>
      <c r="AG17" s="807"/>
      <c r="AH17" s="808" t="e">
        <f t="shared" si="3"/>
        <v>#DIV/0!</v>
      </c>
      <c r="AI17" s="1026">
        <v>330000000</v>
      </c>
      <c r="AJ17" s="803">
        <f t="shared" si="8"/>
        <v>0</v>
      </c>
      <c r="AK17" s="1067">
        <f t="shared" si="4"/>
        <v>0</v>
      </c>
      <c r="AL17" s="809"/>
      <c r="AM17" s="810"/>
      <c r="AN17" s="1091"/>
      <c r="AO17" s="1144"/>
      <c r="AP17" s="690"/>
      <c r="AQ17" s="690"/>
    </row>
    <row r="18" spans="1:43" ht="51" customHeight="1">
      <c r="A18" s="896" t="s">
        <v>2329</v>
      </c>
      <c r="B18" s="785"/>
      <c r="C18" s="906"/>
      <c r="D18" s="983"/>
      <c r="E18" s="906"/>
      <c r="F18" s="782"/>
      <c r="G18" s="782"/>
      <c r="H18" s="783"/>
      <c r="I18" s="783">
        <f>+SUMPRODUCT(I19:I25,X19:X25)</f>
        <v>0</v>
      </c>
      <c r="J18" s="784"/>
      <c r="K18" s="784"/>
      <c r="L18" s="784"/>
      <c r="M18" s="785"/>
      <c r="N18" s="785"/>
      <c r="O18" s="784"/>
      <c r="P18" s="784"/>
      <c r="Q18" s="784"/>
      <c r="R18" s="784"/>
      <c r="S18" s="786"/>
      <c r="T18" s="1006"/>
      <c r="U18" s="1036"/>
      <c r="V18" s="783">
        <f>+SUMPRODUCT(V19:V21,W19:W21)</f>
        <v>0</v>
      </c>
      <c r="W18" s="788">
        <v>0.15</v>
      </c>
      <c r="X18" s="788">
        <v>0.15</v>
      </c>
      <c r="Y18" s="789">
        <f>SUM(Y19:Y21)</f>
        <v>300000000</v>
      </c>
      <c r="Z18" s="789">
        <f>SUM(Z19:Z21)</f>
        <v>0</v>
      </c>
      <c r="AA18" s="789">
        <f>SUM(AA19:AA21)</f>
        <v>0</v>
      </c>
      <c r="AB18" s="1057">
        <f t="shared" ref="AB18:AB29" si="10">+AA18/Y18</f>
        <v>0</v>
      </c>
      <c r="AC18" s="789">
        <f>SUM(AC19:AC21)</f>
        <v>0</v>
      </c>
      <c r="AD18" s="790" t="e">
        <f t="shared" si="1"/>
        <v>#DIV/0!</v>
      </c>
      <c r="AE18" s="791">
        <f t="shared" si="2"/>
        <v>0</v>
      </c>
      <c r="AF18" s="791"/>
      <c r="AG18" s="791"/>
      <c r="AH18" s="792" t="e">
        <f t="shared" si="3"/>
        <v>#DIV/0!</v>
      </c>
      <c r="AI18" s="789">
        <f>SUM(AI19:AI21)</f>
        <v>1000000000</v>
      </c>
      <c r="AJ18" s="789">
        <f>SUM(AJ19:AJ21)</f>
        <v>0</v>
      </c>
      <c r="AK18" s="1066">
        <f t="shared" si="4"/>
        <v>0</v>
      </c>
      <c r="AL18" s="793"/>
      <c r="AM18" s="794"/>
      <c r="AN18" s="795"/>
      <c r="AO18" s="796"/>
      <c r="AP18" s="695"/>
      <c r="AQ18" s="695"/>
    </row>
    <row r="19" spans="1:43" ht="45" customHeight="1">
      <c r="A19" s="897" t="s">
        <v>2163</v>
      </c>
      <c r="B19" s="911" t="s">
        <v>2369</v>
      </c>
      <c r="C19" s="953">
        <v>1</v>
      </c>
      <c r="D19" s="984">
        <v>1</v>
      </c>
      <c r="E19" s="909"/>
      <c r="F19" s="798"/>
      <c r="G19" s="798"/>
      <c r="H19" s="799">
        <f>IF(E19/C19&gt;=100%,100%,E19/C19)</f>
        <v>0</v>
      </c>
      <c r="I19" s="799">
        <f>IF(F19/D19&gt;=100%,100%,F19/D19)</f>
        <v>0</v>
      </c>
      <c r="J19" s="800"/>
      <c r="K19" s="800"/>
      <c r="L19" s="698"/>
      <c r="M19" s="701"/>
      <c r="N19" s="797"/>
      <c r="O19" s="800"/>
      <c r="P19" s="800"/>
      <c r="Q19" s="800"/>
      <c r="R19" s="801"/>
      <c r="S19" s="802"/>
      <c r="T19" s="847">
        <v>1</v>
      </c>
      <c r="U19" s="1017">
        <f>SUM(E19:F19)</f>
        <v>0</v>
      </c>
      <c r="V19" s="804">
        <f t="shared" ref="V19:V21" si="11">IF(U19/T19&gt;=100%,100%,U19/T19)</f>
        <v>0</v>
      </c>
      <c r="W19" s="984">
        <v>0.5</v>
      </c>
      <c r="X19" s="1024">
        <v>0.5</v>
      </c>
      <c r="Y19" s="1027">
        <v>100000000</v>
      </c>
      <c r="Z19" s="805"/>
      <c r="AA19" s="805"/>
      <c r="AB19" s="1058">
        <f t="shared" si="10"/>
        <v>0</v>
      </c>
      <c r="AC19" s="1050"/>
      <c r="AD19" s="806" t="e">
        <f t="shared" si="1"/>
        <v>#DIV/0!</v>
      </c>
      <c r="AE19" s="807">
        <f t="shared" si="2"/>
        <v>0</v>
      </c>
      <c r="AF19" s="807"/>
      <c r="AG19" s="807"/>
      <c r="AH19" s="808" t="e">
        <f t="shared" si="3"/>
        <v>#DIV/0!</v>
      </c>
      <c r="AI19" s="1027">
        <v>450000000</v>
      </c>
      <c r="AJ19" s="803">
        <f t="shared" si="8"/>
        <v>0</v>
      </c>
      <c r="AK19" s="1067">
        <f t="shared" si="4"/>
        <v>0</v>
      </c>
      <c r="AL19" s="809"/>
      <c r="AM19" s="810"/>
      <c r="AN19" s="1091"/>
      <c r="AO19" s="1092" t="s">
        <v>2377</v>
      </c>
      <c r="AP19" s="690"/>
      <c r="AQ19" s="690"/>
    </row>
    <row r="20" spans="1:43" ht="45" customHeight="1">
      <c r="A20" s="897" t="s">
        <v>2164</v>
      </c>
      <c r="B20" s="912" t="s">
        <v>2369</v>
      </c>
      <c r="C20" s="953">
        <v>1</v>
      </c>
      <c r="D20" s="984">
        <v>1</v>
      </c>
      <c r="E20" s="909"/>
      <c r="F20" s="798"/>
      <c r="G20" s="798"/>
      <c r="H20" s="799">
        <f t="shared" ref="H20:H21" si="12">IF(E20/C20&gt;=100%,100%,E20/C20)</f>
        <v>0</v>
      </c>
      <c r="I20" s="799">
        <f t="shared" ref="I20:I21" si="13">IF(F20/D20&gt;=100%,100%,F20/D20)</f>
        <v>0</v>
      </c>
      <c r="J20" s="800"/>
      <c r="K20" s="800"/>
      <c r="L20" s="698"/>
      <c r="M20" s="701"/>
      <c r="N20" s="797"/>
      <c r="O20" s="800"/>
      <c r="P20" s="800"/>
      <c r="Q20" s="800"/>
      <c r="R20" s="801"/>
      <c r="S20" s="806"/>
      <c r="T20" s="847">
        <v>1</v>
      </c>
      <c r="U20" s="1017">
        <f t="shared" ref="U20:U21" si="14">SUM(E20:F20)</f>
        <v>0</v>
      </c>
      <c r="V20" s="804">
        <f t="shared" si="11"/>
        <v>0</v>
      </c>
      <c r="W20" s="984">
        <v>0.44</v>
      </c>
      <c r="X20" s="1024">
        <v>0.25</v>
      </c>
      <c r="Y20" s="1027">
        <v>80000000</v>
      </c>
      <c r="Z20" s="812"/>
      <c r="AA20" s="812"/>
      <c r="AB20" s="1058">
        <f t="shared" si="10"/>
        <v>0</v>
      </c>
      <c r="AC20" s="1050"/>
      <c r="AD20" s="806" t="e">
        <f t="shared" si="1"/>
        <v>#DIV/0!</v>
      </c>
      <c r="AE20" s="807">
        <f t="shared" si="2"/>
        <v>0</v>
      </c>
      <c r="AF20" s="807"/>
      <c r="AG20" s="807"/>
      <c r="AH20" s="808" t="e">
        <f t="shared" si="3"/>
        <v>#DIV/0!</v>
      </c>
      <c r="AI20" s="1027">
        <v>430000000</v>
      </c>
      <c r="AJ20" s="803">
        <f t="shared" si="8"/>
        <v>0</v>
      </c>
      <c r="AK20" s="1067">
        <f t="shared" si="4"/>
        <v>0</v>
      </c>
      <c r="AL20" s="809"/>
      <c r="AM20" s="810"/>
      <c r="AN20" s="1091"/>
      <c r="AO20" s="1092" t="s">
        <v>2377</v>
      </c>
      <c r="AP20" s="690"/>
      <c r="AQ20" s="690"/>
    </row>
    <row r="21" spans="1:43" ht="45" customHeight="1">
      <c r="A21" s="897" t="s">
        <v>2165</v>
      </c>
      <c r="B21" s="910" t="s">
        <v>2367</v>
      </c>
      <c r="C21" s="954">
        <v>0</v>
      </c>
      <c r="D21" s="910">
        <v>1</v>
      </c>
      <c r="E21" s="909"/>
      <c r="F21" s="798"/>
      <c r="G21" s="798"/>
      <c r="H21" s="799" t="e">
        <f t="shared" si="12"/>
        <v>#DIV/0!</v>
      </c>
      <c r="I21" s="799">
        <f t="shared" si="13"/>
        <v>0</v>
      </c>
      <c r="J21" s="800"/>
      <c r="K21" s="800"/>
      <c r="L21" s="698"/>
      <c r="M21" s="701"/>
      <c r="N21" s="797"/>
      <c r="O21" s="800"/>
      <c r="P21" s="800"/>
      <c r="Q21" s="800"/>
      <c r="R21" s="801"/>
      <c r="S21" s="813"/>
      <c r="T21" s="1003">
        <v>1</v>
      </c>
      <c r="U21" s="1017">
        <f t="shared" si="14"/>
        <v>0</v>
      </c>
      <c r="V21" s="804">
        <f t="shared" si="11"/>
        <v>0</v>
      </c>
      <c r="W21" s="984">
        <v>0.06</v>
      </c>
      <c r="X21" s="1024">
        <v>0.25</v>
      </c>
      <c r="Y21" s="1027">
        <v>120000000</v>
      </c>
      <c r="Z21" s="812"/>
      <c r="AA21" s="812"/>
      <c r="AB21" s="1058">
        <f t="shared" si="10"/>
        <v>0</v>
      </c>
      <c r="AC21" s="1050"/>
      <c r="AD21" s="806" t="e">
        <f t="shared" si="1"/>
        <v>#DIV/0!</v>
      </c>
      <c r="AE21" s="807">
        <f t="shared" si="2"/>
        <v>0</v>
      </c>
      <c r="AF21" s="807"/>
      <c r="AG21" s="807"/>
      <c r="AH21" s="808" t="e">
        <f t="shared" si="3"/>
        <v>#DIV/0!</v>
      </c>
      <c r="AI21" s="1027">
        <v>120000000</v>
      </c>
      <c r="AJ21" s="803">
        <f t="shared" si="8"/>
        <v>0</v>
      </c>
      <c r="AK21" s="1067">
        <f t="shared" si="4"/>
        <v>0</v>
      </c>
      <c r="AL21" s="809"/>
      <c r="AM21" s="810"/>
      <c r="AN21" s="1091"/>
      <c r="AO21" s="1092" t="s">
        <v>2377</v>
      </c>
      <c r="AP21" s="690"/>
      <c r="AQ21" s="690"/>
    </row>
    <row r="22" spans="1:43" ht="45" customHeight="1">
      <c r="A22" s="896" t="s">
        <v>2330</v>
      </c>
      <c r="B22" s="785"/>
      <c r="C22" s="906"/>
      <c r="D22" s="983"/>
      <c r="E22" s="906"/>
      <c r="F22" s="782"/>
      <c r="G22" s="782"/>
      <c r="H22" s="783"/>
      <c r="I22" s="783">
        <f>+SUMPRODUCT(I23:I29,X23:X29)</f>
        <v>0</v>
      </c>
      <c r="J22" s="784"/>
      <c r="K22" s="784"/>
      <c r="L22" s="784"/>
      <c r="M22" s="785"/>
      <c r="N22" s="785"/>
      <c r="O22" s="784"/>
      <c r="P22" s="784"/>
      <c r="Q22" s="784"/>
      <c r="R22" s="784"/>
      <c r="S22" s="786"/>
      <c r="T22" s="1006"/>
      <c r="U22" s="1036"/>
      <c r="V22" s="783">
        <f>+SUMPRODUCT(V23:V29,W23:W29)</f>
        <v>0</v>
      </c>
      <c r="W22" s="788">
        <v>0.2</v>
      </c>
      <c r="X22" s="788">
        <v>0.2</v>
      </c>
      <c r="Y22" s="789">
        <f>SUM(Y23:Y29)</f>
        <v>400000000</v>
      </c>
      <c r="Z22" s="789">
        <f>SUM(Z23:Z29)</f>
        <v>0</v>
      </c>
      <c r="AA22" s="789">
        <f>SUM(AA23:AA29)</f>
        <v>0</v>
      </c>
      <c r="AB22" s="1057">
        <f t="shared" si="10"/>
        <v>0</v>
      </c>
      <c r="AC22" s="789">
        <f>SUM(AC23:AC29)</f>
        <v>0</v>
      </c>
      <c r="AD22" s="790" t="e">
        <f t="shared" si="1"/>
        <v>#DIV/0!</v>
      </c>
      <c r="AE22" s="791">
        <f t="shared" si="2"/>
        <v>0</v>
      </c>
      <c r="AF22" s="791"/>
      <c r="AG22" s="791"/>
      <c r="AH22" s="792" t="e">
        <f t="shared" si="3"/>
        <v>#DIV/0!</v>
      </c>
      <c r="AI22" s="789">
        <f>SUM(AI23:AI29)</f>
        <v>1700000000</v>
      </c>
      <c r="AJ22" s="789">
        <f>SUM(AJ23:AJ29)</f>
        <v>0</v>
      </c>
      <c r="AK22" s="1066">
        <f t="shared" si="4"/>
        <v>0</v>
      </c>
      <c r="AL22" s="793"/>
      <c r="AM22" s="794"/>
      <c r="AN22" s="795"/>
      <c r="AO22" s="796"/>
      <c r="AP22" s="695"/>
      <c r="AQ22" s="695"/>
    </row>
    <row r="23" spans="1:43" ht="64.5" customHeight="1">
      <c r="A23" s="897" t="s">
        <v>2166</v>
      </c>
      <c r="B23" s="911" t="s">
        <v>2367</v>
      </c>
      <c r="C23" s="955">
        <v>2</v>
      </c>
      <c r="D23" s="912">
        <v>2</v>
      </c>
      <c r="E23" s="909"/>
      <c r="F23" s="798"/>
      <c r="G23" s="798"/>
      <c r="H23" s="799">
        <f>IF(E23/C23&gt;=100%,100%,E23/C23)</f>
        <v>0</v>
      </c>
      <c r="I23" s="799">
        <f>IF(F23/D23&gt;=100%,100%,F23/D23)</f>
        <v>0</v>
      </c>
      <c r="J23" s="800"/>
      <c r="K23" s="800"/>
      <c r="L23" s="698"/>
      <c r="M23" s="701"/>
      <c r="N23" s="797"/>
      <c r="O23" s="800"/>
      <c r="P23" s="800"/>
      <c r="Q23" s="800"/>
      <c r="R23" s="801"/>
      <c r="S23" s="802"/>
      <c r="T23" s="1003">
        <v>8</v>
      </c>
      <c r="U23" s="1017">
        <f>SUM(E23:F23)</f>
        <v>0</v>
      </c>
      <c r="V23" s="804">
        <f t="shared" ref="V23:V35" si="15">IF(U23/T23&gt;=100%,100%,U23/T23)</f>
        <v>0</v>
      </c>
      <c r="W23" s="1042">
        <v>0.16</v>
      </c>
      <c r="X23" s="1024">
        <v>0.1</v>
      </c>
      <c r="Y23" s="1027">
        <v>20714285.710000001</v>
      </c>
      <c r="Z23" s="805"/>
      <c r="AA23" s="805"/>
      <c r="AB23" s="1058">
        <f t="shared" si="10"/>
        <v>0</v>
      </c>
      <c r="AC23" s="1050"/>
      <c r="AD23" s="806" t="e">
        <f t="shared" si="1"/>
        <v>#DIV/0!</v>
      </c>
      <c r="AE23" s="807">
        <f t="shared" si="2"/>
        <v>0</v>
      </c>
      <c r="AF23" s="807"/>
      <c r="AG23" s="807"/>
      <c r="AH23" s="808" t="e">
        <f t="shared" si="3"/>
        <v>#DIV/0!</v>
      </c>
      <c r="AI23" s="1027">
        <v>180714285.71000001</v>
      </c>
      <c r="AJ23" s="803">
        <f t="shared" si="8"/>
        <v>0</v>
      </c>
      <c r="AK23" s="1067">
        <f t="shared" si="4"/>
        <v>0</v>
      </c>
      <c r="AL23" s="809"/>
      <c r="AM23" s="810"/>
      <c r="AN23" s="1091"/>
      <c r="AO23" s="1090" t="s">
        <v>2378</v>
      </c>
      <c r="AP23" s="690"/>
      <c r="AQ23" s="690"/>
    </row>
    <row r="24" spans="1:43" ht="45" customHeight="1">
      <c r="A24" s="897" t="s">
        <v>2167</v>
      </c>
      <c r="B24" s="912" t="s">
        <v>2367</v>
      </c>
      <c r="C24" s="955">
        <v>0</v>
      </c>
      <c r="D24" s="912">
        <v>2</v>
      </c>
      <c r="E24" s="909"/>
      <c r="F24" s="798"/>
      <c r="G24" s="798"/>
      <c r="H24" s="799" t="e">
        <f t="shared" ref="H24:H29" si="16">IF(E24/C24&gt;=100%,100%,E24/C24)</f>
        <v>#DIV/0!</v>
      </c>
      <c r="I24" s="799">
        <f t="shared" ref="I24:I29" si="17">IF(F24/D24&gt;=100%,100%,F24/D24)</f>
        <v>0</v>
      </c>
      <c r="J24" s="800"/>
      <c r="K24" s="800"/>
      <c r="L24" s="698"/>
      <c r="M24" s="701"/>
      <c r="N24" s="797"/>
      <c r="O24" s="800"/>
      <c r="P24" s="800"/>
      <c r="Q24" s="800"/>
      <c r="R24" s="801"/>
      <c r="S24" s="806"/>
      <c r="T24" s="1003">
        <v>5</v>
      </c>
      <c r="U24" s="1017">
        <f t="shared" ref="U24:U35" si="18">SUM(E24:F24)</f>
        <v>0</v>
      </c>
      <c r="V24" s="804">
        <f t="shared" si="15"/>
        <v>0</v>
      </c>
      <c r="W24" s="984">
        <v>0.13</v>
      </c>
      <c r="X24" s="1024">
        <v>0.1</v>
      </c>
      <c r="Y24" s="1027">
        <v>35714285.710000001</v>
      </c>
      <c r="Z24" s="812"/>
      <c r="AA24" s="812"/>
      <c r="AB24" s="1058">
        <f t="shared" si="10"/>
        <v>0</v>
      </c>
      <c r="AC24" s="1050"/>
      <c r="AD24" s="806" t="e">
        <f t="shared" si="1"/>
        <v>#DIV/0!</v>
      </c>
      <c r="AE24" s="807">
        <f t="shared" si="2"/>
        <v>0</v>
      </c>
      <c r="AF24" s="807"/>
      <c r="AG24" s="807"/>
      <c r="AH24" s="808" t="e">
        <f t="shared" si="3"/>
        <v>#DIV/0!</v>
      </c>
      <c r="AI24" s="1027">
        <v>115714285.71000001</v>
      </c>
      <c r="AJ24" s="803">
        <f t="shared" si="8"/>
        <v>0</v>
      </c>
      <c r="AK24" s="1067">
        <f t="shared" si="4"/>
        <v>0</v>
      </c>
      <c r="AL24" s="809"/>
      <c r="AM24" s="810"/>
      <c r="AN24" s="1091"/>
      <c r="AO24" s="1090" t="s">
        <v>2379</v>
      </c>
      <c r="AP24" s="690"/>
      <c r="AQ24" s="690"/>
    </row>
    <row r="25" spans="1:43" ht="45" customHeight="1">
      <c r="A25" s="897" t="s">
        <v>2168</v>
      </c>
      <c r="B25" s="912" t="s">
        <v>2369</v>
      </c>
      <c r="C25" s="956">
        <v>1</v>
      </c>
      <c r="D25" s="985">
        <v>1</v>
      </c>
      <c r="E25" s="909"/>
      <c r="F25" s="798"/>
      <c r="G25" s="798"/>
      <c r="H25" s="799">
        <f t="shared" si="16"/>
        <v>0</v>
      </c>
      <c r="I25" s="799">
        <f t="shared" si="17"/>
        <v>0</v>
      </c>
      <c r="J25" s="800"/>
      <c r="K25" s="800"/>
      <c r="L25" s="698"/>
      <c r="M25" s="701"/>
      <c r="N25" s="797"/>
      <c r="O25" s="800"/>
      <c r="P25" s="800"/>
      <c r="Q25" s="800"/>
      <c r="R25" s="801"/>
      <c r="S25" s="806"/>
      <c r="T25" s="847">
        <v>1</v>
      </c>
      <c r="U25" s="1017">
        <f t="shared" si="18"/>
        <v>0</v>
      </c>
      <c r="V25" s="804">
        <f t="shared" si="15"/>
        <v>0</v>
      </c>
      <c r="W25" s="984">
        <v>0.1</v>
      </c>
      <c r="X25" s="1024">
        <v>0.1</v>
      </c>
      <c r="Y25" s="1027">
        <v>23000000</v>
      </c>
      <c r="Z25" s="812"/>
      <c r="AA25" s="812"/>
      <c r="AB25" s="1058">
        <f t="shared" si="10"/>
        <v>0</v>
      </c>
      <c r="AC25" s="1050"/>
      <c r="AD25" s="806" t="e">
        <f t="shared" si="1"/>
        <v>#DIV/0!</v>
      </c>
      <c r="AE25" s="807">
        <f t="shared" si="2"/>
        <v>0</v>
      </c>
      <c r="AF25" s="807"/>
      <c r="AG25" s="807"/>
      <c r="AH25" s="808" t="e">
        <f t="shared" si="3"/>
        <v>#DIV/0!</v>
      </c>
      <c r="AI25" s="1027">
        <v>173000000</v>
      </c>
      <c r="AJ25" s="803">
        <f t="shared" si="8"/>
        <v>0</v>
      </c>
      <c r="AK25" s="1067">
        <f t="shared" si="4"/>
        <v>0</v>
      </c>
      <c r="AL25" s="809"/>
      <c r="AM25" s="810"/>
      <c r="AN25" s="1091"/>
      <c r="AO25" s="1090" t="s">
        <v>2379</v>
      </c>
      <c r="AP25" s="690"/>
      <c r="AQ25" s="690"/>
    </row>
    <row r="26" spans="1:43" ht="102">
      <c r="A26" s="898" t="s">
        <v>2169</v>
      </c>
      <c r="B26" s="912" t="s">
        <v>2367</v>
      </c>
      <c r="C26" s="955">
        <v>25</v>
      </c>
      <c r="D26" s="912">
        <v>25</v>
      </c>
      <c r="E26" s="909"/>
      <c r="F26" s="798"/>
      <c r="G26" s="798"/>
      <c r="H26" s="799">
        <f t="shared" si="16"/>
        <v>0</v>
      </c>
      <c r="I26" s="799">
        <f t="shared" si="17"/>
        <v>0</v>
      </c>
      <c r="J26" s="800"/>
      <c r="K26" s="800"/>
      <c r="L26" s="698"/>
      <c r="M26" s="701"/>
      <c r="N26" s="797"/>
      <c r="O26" s="800"/>
      <c r="P26" s="800"/>
      <c r="Q26" s="800"/>
      <c r="R26" s="801"/>
      <c r="S26" s="806"/>
      <c r="T26" s="1003">
        <v>25</v>
      </c>
      <c r="U26" s="1017">
        <f t="shared" si="18"/>
        <v>0</v>
      </c>
      <c r="V26" s="804">
        <f t="shared" si="15"/>
        <v>0</v>
      </c>
      <c r="W26" s="984">
        <v>0.11</v>
      </c>
      <c r="X26" s="1024">
        <v>0.1</v>
      </c>
      <c r="Y26" s="1027">
        <v>71428571.420000002</v>
      </c>
      <c r="Z26" s="812"/>
      <c r="AA26" s="812"/>
      <c r="AB26" s="1058">
        <f t="shared" si="10"/>
        <v>0</v>
      </c>
      <c r="AC26" s="1050"/>
      <c r="AD26" s="806" t="e">
        <f t="shared" si="1"/>
        <v>#DIV/0!</v>
      </c>
      <c r="AE26" s="807">
        <f t="shared" si="2"/>
        <v>0</v>
      </c>
      <c r="AF26" s="807"/>
      <c r="AG26" s="807"/>
      <c r="AH26" s="808" t="e">
        <f t="shared" si="3"/>
        <v>#DIV/0!</v>
      </c>
      <c r="AI26" s="1027">
        <v>271428571.42000002</v>
      </c>
      <c r="AJ26" s="803">
        <f t="shared" si="8"/>
        <v>0</v>
      </c>
      <c r="AK26" s="1067">
        <f t="shared" si="4"/>
        <v>0</v>
      </c>
      <c r="AL26" s="809"/>
      <c r="AM26" s="810"/>
      <c r="AN26" s="1091"/>
      <c r="AO26" s="1090" t="s">
        <v>2379</v>
      </c>
      <c r="AP26" s="690"/>
      <c r="AQ26" s="690"/>
    </row>
    <row r="27" spans="1:43" ht="45" customHeight="1">
      <c r="A27" s="897" t="s">
        <v>2170</v>
      </c>
      <c r="B27" s="912" t="s">
        <v>2369</v>
      </c>
      <c r="C27" s="956">
        <v>0</v>
      </c>
      <c r="D27" s="985">
        <v>1</v>
      </c>
      <c r="E27" s="909"/>
      <c r="F27" s="798"/>
      <c r="G27" s="798"/>
      <c r="H27" s="799" t="e">
        <f t="shared" si="16"/>
        <v>#DIV/0!</v>
      </c>
      <c r="I27" s="799">
        <f t="shared" si="17"/>
        <v>0</v>
      </c>
      <c r="J27" s="800"/>
      <c r="K27" s="800"/>
      <c r="L27" s="698"/>
      <c r="M27" s="701"/>
      <c r="N27" s="797"/>
      <c r="O27" s="800"/>
      <c r="P27" s="800"/>
      <c r="Q27" s="800"/>
      <c r="R27" s="801"/>
      <c r="S27" s="806"/>
      <c r="T27" s="847">
        <v>1</v>
      </c>
      <c r="U27" s="1017">
        <f>SUM(E27:F27)</f>
        <v>0</v>
      </c>
      <c r="V27" s="804">
        <f t="shared" si="15"/>
        <v>0</v>
      </c>
      <c r="W27" s="984">
        <v>0.05</v>
      </c>
      <c r="X27" s="1024">
        <v>0.1</v>
      </c>
      <c r="Y27" s="1027">
        <v>41428571.420000002</v>
      </c>
      <c r="Z27" s="812"/>
      <c r="AA27" s="812"/>
      <c r="AB27" s="1058">
        <f t="shared" si="10"/>
        <v>0</v>
      </c>
      <c r="AC27" s="1050"/>
      <c r="AD27" s="806" t="e">
        <f t="shared" si="1"/>
        <v>#DIV/0!</v>
      </c>
      <c r="AE27" s="807">
        <f t="shared" si="2"/>
        <v>0</v>
      </c>
      <c r="AF27" s="807"/>
      <c r="AG27" s="807"/>
      <c r="AH27" s="808" t="e">
        <f t="shared" si="3"/>
        <v>#DIV/0!</v>
      </c>
      <c r="AI27" s="1027">
        <v>131428571.42</v>
      </c>
      <c r="AJ27" s="803">
        <f t="shared" si="8"/>
        <v>0</v>
      </c>
      <c r="AK27" s="1067">
        <f t="shared" si="4"/>
        <v>0</v>
      </c>
      <c r="AL27" s="809"/>
      <c r="AM27" s="810"/>
      <c r="AN27" s="1091"/>
      <c r="AO27" s="1090" t="s">
        <v>2379</v>
      </c>
      <c r="AP27" s="690"/>
      <c r="AQ27" s="690"/>
    </row>
    <row r="28" spans="1:43" ht="45" customHeight="1">
      <c r="A28" s="897" t="s">
        <v>2171</v>
      </c>
      <c r="B28" s="912" t="s">
        <v>2367</v>
      </c>
      <c r="C28" s="955">
        <v>0</v>
      </c>
      <c r="D28" s="912">
        <v>1</v>
      </c>
      <c r="E28" s="909"/>
      <c r="F28" s="798"/>
      <c r="G28" s="798"/>
      <c r="H28" s="799" t="e">
        <f t="shared" si="16"/>
        <v>#DIV/0!</v>
      </c>
      <c r="I28" s="799">
        <f t="shared" si="17"/>
        <v>0</v>
      </c>
      <c r="J28" s="800"/>
      <c r="K28" s="800"/>
      <c r="L28" s="698"/>
      <c r="M28" s="701"/>
      <c r="N28" s="797"/>
      <c r="O28" s="800"/>
      <c r="P28" s="800"/>
      <c r="Q28" s="800"/>
      <c r="R28" s="801"/>
      <c r="S28" s="813"/>
      <c r="T28" s="1003">
        <v>3</v>
      </c>
      <c r="U28" s="1017">
        <f t="shared" si="18"/>
        <v>0</v>
      </c>
      <c r="V28" s="804">
        <f t="shared" si="15"/>
        <v>0</v>
      </c>
      <c r="W28" s="984">
        <v>0.16</v>
      </c>
      <c r="X28" s="1024">
        <v>0.25</v>
      </c>
      <c r="Y28" s="1027">
        <v>60000000</v>
      </c>
      <c r="Z28" s="812"/>
      <c r="AA28" s="812"/>
      <c r="AB28" s="1058">
        <f t="shared" si="10"/>
        <v>0</v>
      </c>
      <c r="AC28" s="1050"/>
      <c r="AD28" s="806" t="e">
        <f t="shared" si="1"/>
        <v>#DIV/0!</v>
      </c>
      <c r="AE28" s="807">
        <f t="shared" si="2"/>
        <v>0</v>
      </c>
      <c r="AF28" s="807"/>
      <c r="AG28" s="807"/>
      <c r="AH28" s="808" t="e">
        <f t="shared" si="3"/>
        <v>#DIV/0!</v>
      </c>
      <c r="AI28" s="1027">
        <v>200000000</v>
      </c>
      <c r="AJ28" s="803">
        <f t="shared" si="8"/>
        <v>0</v>
      </c>
      <c r="AK28" s="1067">
        <f t="shared" si="4"/>
        <v>0</v>
      </c>
      <c r="AL28" s="809"/>
      <c r="AM28" s="810"/>
      <c r="AN28" s="1091"/>
      <c r="AO28" s="1090" t="s">
        <v>2379</v>
      </c>
      <c r="AP28" s="690"/>
      <c r="AQ28" s="690"/>
    </row>
    <row r="29" spans="1:43" ht="45" customHeight="1">
      <c r="A29" s="897" t="s">
        <v>2172</v>
      </c>
      <c r="B29" s="912" t="s">
        <v>2367</v>
      </c>
      <c r="C29" s="955">
        <v>1</v>
      </c>
      <c r="D29" s="912">
        <v>1</v>
      </c>
      <c r="E29" s="909"/>
      <c r="F29" s="798"/>
      <c r="G29" s="798"/>
      <c r="H29" s="799">
        <f t="shared" si="16"/>
        <v>0</v>
      </c>
      <c r="I29" s="799">
        <f t="shared" si="17"/>
        <v>0</v>
      </c>
      <c r="J29" s="800"/>
      <c r="K29" s="800"/>
      <c r="L29" s="698"/>
      <c r="M29" s="878"/>
      <c r="N29" s="797"/>
      <c r="O29" s="800"/>
      <c r="P29" s="800"/>
      <c r="Q29" s="800"/>
      <c r="R29" s="801"/>
      <c r="S29" s="813"/>
      <c r="T29" s="1003">
        <v>4</v>
      </c>
      <c r="U29" s="1017">
        <f t="shared" si="18"/>
        <v>0</v>
      </c>
      <c r="V29" s="804">
        <f t="shared" si="15"/>
        <v>0</v>
      </c>
      <c r="W29" s="984">
        <v>0.28999999999999998</v>
      </c>
      <c r="X29" s="1024">
        <v>0.25</v>
      </c>
      <c r="Y29" s="1027">
        <v>147714285.74000001</v>
      </c>
      <c r="Z29" s="812"/>
      <c r="AA29" s="812"/>
      <c r="AB29" s="1058">
        <f t="shared" si="10"/>
        <v>0</v>
      </c>
      <c r="AC29" s="1050"/>
      <c r="AD29" s="806" t="e">
        <f t="shared" si="1"/>
        <v>#DIV/0!</v>
      </c>
      <c r="AE29" s="807">
        <f t="shared" si="2"/>
        <v>0</v>
      </c>
      <c r="AF29" s="807"/>
      <c r="AG29" s="807"/>
      <c r="AH29" s="808" t="e">
        <f t="shared" si="3"/>
        <v>#DIV/0!</v>
      </c>
      <c r="AI29" s="1027">
        <v>627714285.74000001</v>
      </c>
      <c r="AJ29" s="803">
        <f t="shared" si="8"/>
        <v>0</v>
      </c>
      <c r="AK29" s="1067">
        <f t="shared" si="4"/>
        <v>0</v>
      </c>
      <c r="AL29" s="809"/>
      <c r="AM29" s="810"/>
      <c r="AN29" s="1091"/>
      <c r="AO29" s="1090" t="s">
        <v>2376</v>
      </c>
      <c r="AP29" s="690"/>
      <c r="AQ29" s="690"/>
    </row>
    <row r="30" spans="1:43" ht="45" customHeight="1">
      <c r="A30" s="896" t="s">
        <v>2335</v>
      </c>
      <c r="B30" s="785"/>
      <c r="C30" s="906"/>
      <c r="D30" s="983"/>
      <c r="E30" s="906"/>
      <c r="F30" s="782"/>
      <c r="G30" s="782"/>
      <c r="H30" s="783"/>
      <c r="I30" s="783" t="e">
        <f>+SUMPRODUCT(I31:I35,X31:X35)</f>
        <v>#DIV/0!</v>
      </c>
      <c r="J30" s="784"/>
      <c r="K30" s="784"/>
      <c r="L30" s="784"/>
      <c r="M30" s="785"/>
      <c r="N30" s="785"/>
      <c r="O30" s="784"/>
      <c r="P30" s="784"/>
      <c r="Q30" s="784"/>
      <c r="R30" s="784"/>
      <c r="S30" s="786"/>
      <c r="T30" s="1006"/>
      <c r="U30" s="1036"/>
      <c r="V30" s="783">
        <f>+SUMPRODUCT(V31:V35,W31:W35)</f>
        <v>0</v>
      </c>
      <c r="W30" s="788">
        <v>0.1</v>
      </c>
      <c r="X30" s="787">
        <v>0.1</v>
      </c>
      <c r="Y30" s="789">
        <f>SUM(Y31:Y35)</f>
        <v>300000000</v>
      </c>
      <c r="Z30" s="789">
        <f>SUM(Z31:Z35)</f>
        <v>0</v>
      </c>
      <c r="AA30" s="789">
        <f>SUM(AA31:AA35)</f>
        <v>0</v>
      </c>
      <c r="AB30" s="1057">
        <f>+AA30/Y30</f>
        <v>0</v>
      </c>
      <c r="AC30" s="789">
        <f>SUM(AC31:AC35)</f>
        <v>0</v>
      </c>
      <c r="AD30" s="790" t="e">
        <f t="shared" si="1"/>
        <v>#DIV/0!</v>
      </c>
      <c r="AE30" s="791">
        <f t="shared" si="2"/>
        <v>0</v>
      </c>
      <c r="AF30" s="791"/>
      <c r="AG30" s="791"/>
      <c r="AH30" s="792" t="e">
        <f t="shared" si="3"/>
        <v>#DIV/0!</v>
      </c>
      <c r="AI30" s="789">
        <f>SUM(AI31:AI35)</f>
        <v>1000000000</v>
      </c>
      <c r="AJ30" s="789">
        <f>SUM(AJ31:AJ35)</f>
        <v>0</v>
      </c>
      <c r="AK30" s="1066">
        <f t="shared" si="4"/>
        <v>0</v>
      </c>
      <c r="AL30" s="793"/>
      <c r="AM30" s="794"/>
      <c r="AN30" s="795"/>
      <c r="AO30" s="796"/>
      <c r="AP30" s="695"/>
      <c r="AQ30" s="695"/>
    </row>
    <row r="31" spans="1:43" ht="45" customHeight="1">
      <c r="A31" s="897" t="s">
        <v>2173</v>
      </c>
      <c r="B31" s="913" t="s">
        <v>2367</v>
      </c>
      <c r="C31" s="954">
        <v>0</v>
      </c>
      <c r="D31" s="910">
        <v>1</v>
      </c>
      <c r="E31" s="909"/>
      <c r="F31" s="798"/>
      <c r="G31" s="798"/>
      <c r="H31" s="799" t="e">
        <f>IF(E31/C31&gt;=100%,100%,E31/C31)</f>
        <v>#DIV/0!</v>
      </c>
      <c r="I31" s="799">
        <f>IF(F31/D31&gt;=100%,100%,F31/D31)</f>
        <v>0</v>
      </c>
      <c r="J31" s="800"/>
      <c r="K31" s="800"/>
      <c r="L31" s="698"/>
      <c r="M31" s="701"/>
      <c r="N31" s="797"/>
      <c r="O31" s="800"/>
      <c r="P31" s="800"/>
      <c r="Q31" s="800"/>
      <c r="R31" s="801"/>
      <c r="S31" s="802"/>
      <c r="T31" s="1003">
        <v>3</v>
      </c>
      <c r="U31" s="1017">
        <f t="shared" si="18"/>
        <v>0</v>
      </c>
      <c r="V31" s="804">
        <f t="shared" si="15"/>
        <v>0</v>
      </c>
      <c r="W31" s="1042">
        <v>0.28999999999999998</v>
      </c>
      <c r="X31" s="1024">
        <v>0.25</v>
      </c>
      <c r="Y31" s="1027">
        <v>40000000</v>
      </c>
      <c r="Z31" s="805"/>
      <c r="AA31" s="805"/>
      <c r="AB31" s="1058">
        <f>+AA31/Y31</f>
        <v>0</v>
      </c>
      <c r="AC31" s="1050"/>
      <c r="AD31" s="806" t="e">
        <f t="shared" si="1"/>
        <v>#DIV/0!</v>
      </c>
      <c r="AE31" s="807">
        <f t="shared" si="2"/>
        <v>0</v>
      </c>
      <c r="AF31" s="807"/>
      <c r="AG31" s="807"/>
      <c r="AH31" s="808" t="e">
        <f t="shared" si="3"/>
        <v>#DIV/0!</v>
      </c>
      <c r="AI31" s="1027">
        <v>155000000</v>
      </c>
      <c r="AJ31" s="803">
        <f t="shared" si="8"/>
        <v>0</v>
      </c>
      <c r="AK31" s="1067">
        <f t="shared" si="4"/>
        <v>0</v>
      </c>
      <c r="AL31" s="809"/>
      <c r="AM31" s="810"/>
      <c r="AN31" s="1091"/>
      <c r="AO31" s="1090" t="s">
        <v>2380</v>
      </c>
      <c r="AP31" s="690"/>
      <c r="AQ31" s="690"/>
    </row>
    <row r="32" spans="1:43" ht="45" customHeight="1">
      <c r="A32" s="897" t="s">
        <v>2174</v>
      </c>
      <c r="B32" s="910" t="s">
        <v>2367</v>
      </c>
      <c r="C32" s="954">
        <v>0</v>
      </c>
      <c r="D32" s="910">
        <v>1</v>
      </c>
      <c r="E32" s="909"/>
      <c r="F32" s="798"/>
      <c r="G32" s="798"/>
      <c r="H32" s="799" t="e">
        <f t="shared" ref="H32:H35" si="19">IF(E32/C32&gt;=100%,100%,E32/C32)</f>
        <v>#DIV/0!</v>
      </c>
      <c r="I32" s="799">
        <f t="shared" ref="I32:I35" si="20">IF(F32/D32&gt;=100%,100%,F32/D32)</f>
        <v>0</v>
      </c>
      <c r="J32" s="800"/>
      <c r="K32" s="800"/>
      <c r="L32" s="698"/>
      <c r="M32" s="701"/>
      <c r="N32" s="797"/>
      <c r="O32" s="800"/>
      <c r="P32" s="800"/>
      <c r="Q32" s="800"/>
      <c r="R32" s="801"/>
      <c r="S32" s="806"/>
      <c r="T32" s="1003">
        <v>3</v>
      </c>
      <c r="U32" s="1017">
        <f t="shared" si="18"/>
        <v>0</v>
      </c>
      <c r="V32" s="804">
        <f t="shared" si="15"/>
        <v>0</v>
      </c>
      <c r="W32" s="984">
        <v>0.21</v>
      </c>
      <c r="X32" s="1024">
        <v>0.25</v>
      </c>
      <c r="Y32" s="1027">
        <v>100000000</v>
      </c>
      <c r="Z32" s="812"/>
      <c r="AA32" s="812"/>
      <c r="AB32" s="1058">
        <f t="shared" ref="AB32:AB35" si="21">+AA32/Y32</f>
        <v>0</v>
      </c>
      <c r="AC32" s="1050"/>
      <c r="AD32" s="806" t="e">
        <f t="shared" si="1"/>
        <v>#DIV/0!</v>
      </c>
      <c r="AE32" s="807">
        <f t="shared" si="2"/>
        <v>0</v>
      </c>
      <c r="AF32" s="807"/>
      <c r="AG32" s="807"/>
      <c r="AH32" s="808" t="e">
        <f t="shared" si="3"/>
        <v>#DIV/0!</v>
      </c>
      <c r="AI32" s="1027">
        <v>530000000</v>
      </c>
      <c r="AJ32" s="803">
        <f t="shared" si="8"/>
        <v>0</v>
      </c>
      <c r="AK32" s="1067">
        <f t="shared" si="4"/>
        <v>0</v>
      </c>
      <c r="AL32" s="809"/>
      <c r="AM32" s="810"/>
      <c r="AN32" s="1091"/>
      <c r="AO32" s="1090" t="s">
        <v>2381</v>
      </c>
      <c r="AP32" s="690"/>
      <c r="AQ32" s="690"/>
    </row>
    <row r="33" spans="1:43" ht="45" customHeight="1">
      <c r="A33" s="897" t="s">
        <v>2175</v>
      </c>
      <c r="B33" s="912" t="s">
        <v>2369</v>
      </c>
      <c r="C33" s="953">
        <v>0</v>
      </c>
      <c r="D33" s="984">
        <v>0</v>
      </c>
      <c r="E33" s="909"/>
      <c r="F33" s="798"/>
      <c r="G33" s="798"/>
      <c r="H33" s="799" t="e">
        <f t="shared" si="19"/>
        <v>#DIV/0!</v>
      </c>
      <c r="I33" s="799" t="e">
        <f t="shared" si="20"/>
        <v>#DIV/0!</v>
      </c>
      <c r="J33" s="800"/>
      <c r="K33" s="800"/>
      <c r="L33" s="698"/>
      <c r="M33" s="701"/>
      <c r="N33" s="797"/>
      <c r="O33" s="800"/>
      <c r="P33" s="800"/>
      <c r="Q33" s="800"/>
      <c r="R33" s="801"/>
      <c r="S33" s="806"/>
      <c r="T33" s="847">
        <v>1</v>
      </c>
      <c r="U33" s="1017">
        <f t="shared" si="18"/>
        <v>0</v>
      </c>
      <c r="V33" s="804">
        <f t="shared" si="15"/>
        <v>0</v>
      </c>
      <c r="W33" s="984">
        <v>7.0000000000000007E-2</v>
      </c>
      <c r="X33" s="1024">
        <v>0</v>
      </c>
      <c r="Y33" s="1029">
        <v>0</v>
      </c>
      <c r="Z33" s="812"/>
      <c r="AA33" s="812"/>
      <c r="AB33" s="1058" t="e">
        <f t="shared" si="21"/>
        <v>#DIV/0!</v>
      </c>
      <c r="AC33" s="1050"/>
      <c r="AD33" s="806" t="e">
        <f t="shared" si="1"/>
        <v>#DIV/0!</v>
      </c>
      <c r="AE33" s="807">
        <f t="shared" si="2"/>
        <v>0</v>
      </c>
      <c r="AF33" s="807"/>
      <c r="AG33" s="807"/>
      <c r="AH33" s="808" t="e">
        <f t="shared" si="3"/>
        <v>#DIV/0!</v>
      </c>
      <c r="AI33" s="1029">
        <v>15000000</v>
      </c>
      <c r="AJ33" s="803">
        <f t="shared" si="8"/>
        <v>0</v>
      </c>
      <c r="AK33" s="1067">
        <f t="shared" si="4"/>
        <v>0</v>
      </c>
      <c r="AL33" s="809"/>
      <c r="AM33" s="810"/>
      <c r="AN33" s="1091"/>
      <c r="AO33" s="1090" t="s">
        <v>2381</v>
      </c>
      <c r="AP33" s="690"/>
      <c r="AQ33" s="690"/>
    </row>
    <row r="34" spans="1:43" ht="45" customHeight="1">
      <c r="A34" s="897" t="s">
        <v>2176</v>
      </c>
      <c r="B34" s="912" t="s">
        <v>2369</v>
      </c>
      <c r="C34" s="953">
        <v>1</v>
      </c>
      <c r="D34" s="984">
        <v>1</v>
      </c>
      <c r="E34" s="909"/>
      <c r="F34" s="798"/>
      <c r="G34" s="798"/>
      <c r="H34" s="799">
        <f t="shared" si="19"/>
        <v>0</v>
      </c>
      <c r="I34" s="799">
        <f t="shared" si="20"/>
        <v>0</v>
      </c>
      <c r="J34" s="800"/>
      <c r="K34" s="800"/>
      <c r="L34" s="698"/>
      <c r="M34" s="701"/>
      <c r="N34" s="797"/>
      <c r="O34" s="800"/>
      <c r="P34" s="800"/>
      <c r="Q34" s="800"/>
      <c r="R34" s="801"/>
      <c r="S34" s="806"/>
      <c r="T34" s="847">
        <v>1</v>
      </c>
      <c r="U34" s="1017">
        <f t="shared" si="18"/>
        <v>0</v>
      </c>
      <c r="V34" s="804">
        <f t="shared" si="15"/>
        <v>0</v>
      </c>
      <c r="W34" s="984">
        <v>0.24</v>
      </c>
      <c r="X34" s="1024">
        <v>0.25</v>
      </c>
      <c r="Y34" s="1027">
        <v>40000000</v>
      </c>
      <c r="Z34" s="812"/>
      <c r="AA34" s="812"/>
      <c r="AB34" s="1058">
        <f t="shared" si="21"/>
        <v>0</v>
      </c>
      <c r="AC34" s="1050"/>
      <c r="AD34" s="806" t="e">
        <f t="shared" si="1"/>
        <v>#DIV/0!</v>
      </c>
      <c r="AE34" s="807">
        <f t="shared" si="2"/>
        <v>0</v>
      </c>
      <c r="AF34" s="807"/>
      <c r="AG34" s="807"/>
      <c r="AH34" s="808" t="e">
        <f t="shared" si="3"/>
        <v>#DIV/0!</v>
      </c>
      <c r="AI34" s="1027">
        <v>130000000</v>
      </c>
      <c r="AJ34" s="803">
        <f t="shared" si="8"/>
        <v>0</v>
      </c>
      <c r="AK34" s="1067">
        <f t="shared" si="4"/>
        <v>0</v>
      </c>
      <c r="AL34" s="809"/>
      <c r="AM34" s="810"/>
      <c r="AN34" s="1091"/>
      <c r="AO34" s="1090" t="s">
        <v>2381</v>
      </c>
      <c r="AP34" s="690"/>
      <c r="AQ34" s="690"/>
    </row>
    <row r="35" spans="1:43" ht="45" customHeight="1">
      <c r="A35" s="897" t="s">
        <v>2177</v>
      </c>
      <c r="B35" s="912" t="s">
        <v>2369</v>
      </c>
      <c r="C35" s="953">
        <v>0.2</v>
      </c>
      <c r="D35" s="984">
        <v>0.8</v>
      </c>
      <c r="E35" s="909"/>
      <c r="F35" s="798"/>
      <c r="G35" s="798"/>
      <c r="H35" s="799">
        <f t="shared" si="19"/>
        <v>0</v>
      </c>
      <c r="I35" s="799">
        <f t="shared" si="20"/>
        <v>0</v>
      </c>
      <c r="J35" s="800"/>
      <c r="K35" s="800"/>
      <c r="L35" s="698"/>
      <c r="M35" s="701"/>
      <c r="N35" s="797"/>
      <c r="O35" s="800"/>
      <c r="P35" s="800"/>
      <c r="Q35" s="800"/>
      <c r="R35" s="801"/>
      <c r="S35" s="806"/>
      <c r="T35" s="847">
        <v>1</v>
      </c>
      <c r="U35" s="1017">
        <f t="shared" si="18"/>
        <v>0</v>
      </c>
      <c r="V35" s="804">
        <f t="shared" si="15"/>
        <v>0</v>
      </c>
      <c r="W35" s="984">
        <v>0.19</v>
      </c>
      <c r="X35" s="1024">
        <v>0.25</v>
      </c>
      <c r="Y35" s="1027">
        <v>120000000</v>
      </c>
      <c r="Z35" s="812"/>
      <c r="AA35" s="812"/>
      <c r="AB35" s="1058">
        <f t="shared" si="21"/>
        <v>0</v>
      </c>
      <c r="AC35" s="1050"/>
      <c r="AD35" s="806" t="e">
        <f t="shared" si="1"/>
        <v>#DIV/0!</v>
      </c>
      <c r="AE35" s="807">
        <f t="shared" si="2"/>
        <v>0</v>
      </c>
      <c r="AF35" s="807"/>
      <c r="AG35" s="807"/>
      <c r="AH35" s="808" t="e">
        <f t="shared" si="3"/>
        <v>#DIV/0!</v>
      </c>
      <c r="AI35" s="1027">
        <v>170000000</v>
      </c>
      <c r="AJ35" s="803">
        <f t="shared" si="8"/>
        <v>0</v>
      </c>
      <c r="AK35" s="1067">
        <f t="shared" si="4"/>
        <v>0</v>
      </c>
      <c r="AL35" s="809"/>
      <c r="AM35" s="810"/>
      <c r="AN35" s="1091"/>
      <c r="AO35" s="1090" t="s">
        <v>2381</v>
      </c>
      <c r="AP35" s="690"/>
      <c r="AQ35" s="690"/>
    </row>
    <row r="36" spans="1:43" ht="45" customHeight="1">
      <c r="A36" s="896" t="s">
        <v>2334</v>
      </c>
      <c r="B36" s="785"/>
      <c r="C36" s="906"/>
      <c r="D36" s="983"/>
      <c r="E36" s="906"/>
      <c r="F36" s="782"/>
      <c r="G36" s="782"/>
      <c r="H36" s="816"/>
      <c r="I36" s="783">
        <f>+SUMPRODUCT(I37:I41,X37:X41)</f>
        <v>0</v>
      </c>
      <c r="J36" s="784"/>
      <c r="K36" s="784"/>
      <c r="L36" s="817"/>
      <c r="M36" s="817"/>
      <c r="N36" s="817"/>
      <c r="O36" s="784"/>
      <c r="P36" s="784"/>
      <c r="Q36" s="784"/>
      <c r="R36" s="818"/>
      <c r="S36" s="819"/>
      <c r="T36" s="1006"/>
      <c r="U36" s="1036"/>
      <c r="V36" s="783">
        <f>+SUMPRODUCT(V37:V41,W37:W41)</f>
        <v>0</v>
      </c>
      <c r="W36" s="788">
        <v>0.2</v>
      </c>
      <c r="X36" s="788">
        <v>0.2</v>
      </c>
      <c r="Y36" s="789">
        <f>SUM(Y37:Y41)</f>
        <v>400000000</v>
      </c>
      <c r="Z36" s="789">
        <f>SUM(Z37:Z41)</f>
        <v>0</v>
      </c>
      <c r="AA36" s="789">
        <f>SUM(AA37:AA41)</f>
        <v>0</v>
      </c>
      <c r="AB36" s="1057">
        <f t="shared" ref="AB36:AB41" si="22">+AA36/Y36</f>
        <v>0</v>
      </c>
      <c r="AC36" s="789">
        <f>SUM(AC37:AC41)</f>
        <v>0</v>
      </c>
      <c r="AD36" s="790" t="e">
        <f t="shared" si="1"/>
        <v>#DIV/0!</v>
      </c>
      <c r="AE36" s="791">
        <f t="shared" si="2"/>
        <v>0</v>
      </c>
      <c r="AF36" s="791"/>
      <c r="AG36" s="791"/>
      <c r="AH36" s="792" t="e">
        <f t="shared" si="3"/>
        <v>#DIV/0!</v>
      </c>
      <c r="AI36" s="789">
        <f>SUM(AI37:AI41)</f>
        <v>1700000000</v>
      </c>
      <c r="AJ36" s="789">
        <f>SUM(AJ37:AJ41)</f>
        <v>0</v>
      </c>
      <c r="AK36" s="1068">
        <f t="shared" si="4"/>
        <v>0</v>
      </c>
      <c r="AL36" s="793"/>
      <c r="AM36" s="794"/>
      <c r="AN36" s="795"/>
      <c r="AO36" s="796"/>
      <c r="AP36" s="695"/>
      <c r="AQ36" s="695"/>
    </row>
    <row r="37" spans="1:43" ht="45" customHeight="1">
      <c r="A37" s="897" t="s">
        <v>2178</v>
      </c>
      <c r="B37" s="910" t="s">
        <v>2367</v>
      </c>
      <c r="C37" s="954">
        <v>1</v>
      </c>
      <c r="D37" s="910">
        <v>2</v>
      </c>
      <c r="E37" s="909"/>
      <c r="F37" s="798"/>
      <c r="G37" s="798"/>
      <c r="H37" s="799">
        <f t="shared" ref="H37" si="23">IF(E37/C37&gt;=100%,100%,E37/C37)</f>
        <v>0</v>
      </c>
      <c r="I37" s="799">
        <f t="shared" ref="I37" si="24">IF(F37/D37&gt;=100%,100%,F37/D37)</f>
        <v>0</v>
      </c>
      <c r="J37" s="800"/>
      <c r="K37" s="800"/>
      <c r="L37" s="698"/>
      <c r="M37" s="701"/>
      <c r="N37" s="797"/>
      <c r="O37" s="800"/>
      <c r="P37" s="800"/>
      <c r="Q37" s="800"/>
      <c r="R37" s="801"/>
      <c r="S37" s="813"/>
      <c r="T37" s="1003">
        <v>6</v>
      </c>
      <c r="U37" s="1017">
        <f t="shared" ref="U37:U41" si="25">SUM(E37:F37)</f>
        <v>0</v>
      </c>
      <c r="V37" s="804">
        <f t="shared" ref="V37:V41" si="26">IF(U37/T37&gt;=100%,100%,U37/T37)</f>
        <v>0</v>
      </c>
      <c r="W37" s="984">
        <v>0.4</v>
      </c>
      <c r="X37" s="1024">
        <v>0.5</v>
      </c>
      <c r="Y37" s="1027">
        <v>330000000</v>
      </c>
      <c r="Z37" s="812"/>
      <c r="AA37" s="812"/>
      <c r="AB37" s="1058">
        <f t="shared" si="22"/>
        <v>0</v>
      </c>
      <c r="AC37" s="1050"/>
      <c r="AD37" s="800" t="e">
        <f t="shared" si="1"/>
        <v>#DIV/0!</v>
      </c>
      <c r="AE37" s="807">
        <f t="shared" si="2"/>
        <v>0</v>
      </c>
      <c r="AF37" s="807"/>
      <c r="AG37" s="807"/>
      <c r="AH37" s="808" t="e">
        <f t="shared" si="3"/>
        <v>#DIV/0!</v>
      </c>
      <c r="AI37" s="1027">
        <v>1230000000</v>
      </c>
      <c r="AJ37" s="803">
        <f t="shared" si="8"/>
        <v>0</v>
      </c>
      <c r="AK37" s="1069">
        <f t="shared" si="4"/>
        <v>0</v>
      </c>
      <c r="AL37" s="809"/>
      <c r="AM37" s="810"/>
      <c r="AN37" s="1091"/>
      <c r="AO37" s="1142" t="s">
        <v>2382</v>
      </c>
      <c r="AP37" s="690"/>
      <c r="AQ37" s="690"/>
    </row>
    <row r="38" spans="1:43" ht="45" customHeight="1">
      <c r="A38" s="897" t="s">
        <v>2179</v>
      </c>
      <c r="B38" s="910" t="s">
        <v>2367</v>
      </c>
      <c r="C38" s="954">
        <v>0</v>
      </c>
      <c r="D38" s="910">
        <v>1</v>
      </c>
      <c r="E38" s="909"/>
      <c r="F38" s="798"/>
      <c r="G38" s="798"/>
      <c r="H38" s="799" t="e">
        <f t="shared" ref="H38:H41" si="27">IF(E38/C38&gt;=100%,100%,E38/C38)</f>
        <v>#DIV/0!</v>
      </c>
      <c r="I38" s="799">
        <f t="shared" ref="I38:I41" si="28">IF(F38/D38&gt;=100%,100%,F38/D38)</f>
        <v>0</v>
      </c>
      <c r="J38" s="800"/>
      <c r="K38" s="800"/>
      <c r="L38" s="698"/>
      <c r="M38" s="701"/>
      <c r="N38" s="797"/>
      <c r="O38" s="800"/>
      <c r="P38" s="800"/>
      <c r="Q38" s="800"/>
      <c r="R38" s="801"/>
      <c r="S38" s="813"/>
      <c r="T38" s="1003">
        <v>1</v>
      </c>
      <c r="U38" s="1017">
        <f t="shared" si="25"/>
        <v>0</v>
      </c>
      <c r="V38" s="804">
        <f t="shared" si="26"/>
        <v>0</v>
      </c>
      <c r="W38" s="984">
        <v>0.05</v>
      </c>
      <c r="X38" s="1024">
        <v>0.2</v>
      </c>
      <c r="Y38" s="1027">
        <v>20000000</v>
      </c>
      <c r="Z38" s="812"/>
      <c r="AA38" s="812"/>
      <c r="AB38" s="1058">
        <f t="shared" si="22"/>
        <v>0</v>
      </c>
      <c r="AC38" s="1050"/>
      <c r="AD38" s="800" t="e">
        <f t="shared" si="1"/>
        <v>#DIV/0!</v>
      </c>
      <c r="AE38" s="807">
        <f t="shared" si="2"/>
        <v>0</v>
      </c>
      <c r="AF38" s="807"/>
      <c r="AG38" s="807"/>
      <c r="AH38" s="808" t="e">
        <f t="shared" si="3"/>
        <v>#DIV/0!</v>
      </c>
      <c r="AI38" s="1027">
        <v>20000000</v>
      </c>
      <c r="AJ38" s="803">
        <f t="shared" si="8"/>
        <v>0</v>
      </c>
      <c r="AK38" s="1069">
        <f t="shared" si="4"/>
        <v>0</v>
      </c>
      <c r="AL38" s="809"/>
      <c r="AM38" s="810"/>
      <c r="AN38" s="1091"/>
      <c r="AO38" s="1144"/>
      <c r="AP38" s="690"/>
      <c r="AQ38" s="690"/>
    </row>
    <row r="39" spans="1:43" ht="45" customHeight="1">
      <c r="A39" s="897" t="s">
        <v>2180</v>
      </c>
      <c r="B39" s="910" t="s">
        <v>2367</v>
      </c>
      <c r="C39" s="954">
        <v>1</v>
      </c>
      <c r="D39" s="910">
        <v>1</v>
      </c>
      <c r="E39" s="909"/>
      <c r="F39" s="798"/>
      <c r="G39" s="798"/>
      <c r="H39" s="799">
        <f t="shared" si="27"/>
        <v>0</v>
      </c>
      <c r="I39" s="799">
        <f t="shared" si="28"/>
        <v>0</v>
      </c>
      <c r="J39" s="800"/>
      <c r="K39" s="800"/>
      <c r="L39" s="698"/>
      <c r="M39" s="701"/>
      <c r="N39" s="797"/>
      <c r="O39" s="800"/>
      <c r="P39" s="800"/>
      <c r="Q39" s="800"/>
      <c r="R39" s="801"/>
      <c r="S39" s="800"/>
      <c r="T39" s="1003">
        <v>3</v>
      </c>
      <c r="U39" s="1017">
        <f t="shared" si="25"/>
        <v>0</v>
      </c>
      <c r="V39" s="804">
        <f t="shared" si="26"/>
        <v>0</v>
      </c>
      <c r="W39" s="987">
        <v>0.1</v>
      </c>
      <c r="X39" s="1024">
        <v>0.1</v>
      </c>
      <c r="Y39" s="1027">
        <v>23000000</v>
      </c>
      <c r="Z39" s="812"/>
      <c r="AA39" s="812"/>
      <c r="AB39" s="1058">
        <f t="shared" si="22"/>
        <v>0</v>
      </c>
      <c r="AC39" s="1050"/>
      <c r="AD39" s="800" t="e">
        <f t="shared" si="1"/>
        <v>#DIV/0!</v>
      </c>
      <c r="AE39" s="807">
        <f t="shared" si="2"/>
        <v>0</v>
      </c>
      <c r="AF39" s="807"/>
      <c r="AG39" s="807"/>
      <c r="AH39" s="808" t="e">
        <f t="shared" si="3"/>
        <v>#DIV/0!</v>
      </c>
      <c r="AI39" s="1027">
        <v>173000000</v>
      </c>
      <c r="AJ39" s="803">
        <f t="shared" si="8"/>
        <v>0</v>
      </c>
      <c r="AK39" s="1069">
        <f t="shared" si="4"/>
        <v>0</v>
      </c>
      <c r="AL39" s="809"/>
      <c r="AM39" s="810"/>
      <c r="AN39" s="1091"/>
      <c r="AO39" s="1142" t="s">
        <v>2383</v>
      </c>
      <c r="AP39" s="690"/>
      <c r="AQ39" s="690"/>
    </row>
    <row r="40" spans="1:43" ht="45" customHeight="1">
      <c r="A40" s="897" t="s">
        <v>2181</v>
      </c>
      <c r="B40" s="910" t="s">
        <v>2367</v>
      </c>
      <c r="C40" s="954">
        <v>1</v>
      </c>
      <c r="D40" s="910">
        <v>1</v>
      </c>
      <c r="E40" s="909"/>
      <c r="F40" s="798"/>
      <c r="G40" s="798"/>
      <c r="H40" s="799">
        <f t="shared" si="27"/>
        <v>0</v>
      </c>
      <c r="I40" s="799">
        <f t="shared" si="28"/>
        <v>0</v>
      </c>
      <c r="J40" s="800"/>
      <c r="K40" s="800"/>
      <c r="L40" s="698"/>
      <c r="M40" s="878"/>
      <c r="N40" s="797"/>
      <c r="O40" s="800"/>
      <c r="P40" s="800"/>
      <c r="Q40" s="800"/>
      <c r="R40" s="801"/>
      <c r="S40" s="800"/>
      <c r="T40" s="1003">
        <v>4</v>
      </c>
      <c r="U40" s="1017">
        <f t="shared" si="25"/>
        <v>0</v>
      </c>
      <c r="V40" s="804">
        <f t="shared" si="26"/>
        <v>0</v>
      </c>
      <c r="W40" s="984">
        <v>0.18</v>
      </c>
      <c r="X40" s="1024">
        <v>0.1</v>
      </c>
      <c r="Y40" s="1027">
        <v>10000000</v>
      </c>
      <c r="Z40" s="812"/>
      <c r="AA40" s="812"/>
      <c r="AB40" s="1058">
        <f t="shared" si="22"/>
        <v>0</v>
      </c>
      <c r="AC40" s="1050"/>
      <c r="AD40" s="800" t="e">
        <f t="shared" si="1"/>
        <v>#DIV/0!</v>
      </c>
      <c r="AE40" s="807">
        <f t="shared" si="2"/>
        <v>0</v>
      </c>
      <c r="AF40" s="807"/>
      <c r="AG40" s="807"/>
      <c r="AH40" s="808" t="e">
        <f t="shared" si="3"/>
        <v>#DIV/0!</v>
      </c>
      <c r="AI40" s="1027">
        <v>130000000</v>
      </c>
      <c r="AJ40" s="803">
        <f t="shared" si="8"/>
        <v>0</v>
      </c>
      <c r="AK40" s="1069">
        <f t="shared" si="4"/>
        <v>0</v>
      </c>
      <c r="AL40" s="809"/>
      <c r="AM40" s="810"/>
      <c r="AN40" s="1091"/>
      <c r="AO40" s="1144"/>
      <c r="AP40" s="690"/>
      <c r="AQ40" s="690"/>
    </row>
    <row r="41" spans="1:43" ht="45" customHeight="1">
      <c r="A41" s="897" t="s">
        <v>2182</v>
      </c>
      <c r="B41" s="911" t="s">
        <v>2369</v>
      </c>
      <c r="C41" s="953">
        <v>1</v>
      </c>
      <c r="D41" s="984">
        <v>1</v>
      </c>
      <c r="E41" s="909"/>
      <c r="F41" s="798"/>
      <c r="G41" s="798"/>
      <c r="H41" s="799">
        <f t="shared" si="27"/>
        <v>0</v>
      </c>
      <c r="I41" s="799">
        <f t="shared" si="28"/>
        <v>0</v>
      </c>
      <c r="J41" s="800"/>
      <c r="K41" s="800"/>
      <c r="L41" s="698"/>
      <c r="M41" s="878"/>
      <c r="N41" s="797"/>
      <c r="O41" s="800"/>
      <c r="P41" s="800"/>
      <c r="Q41" s="800"/>
      <c r="R41" s="801"/>
      <c r="S41" s="813"/>
      <c r="T41" s="847">
        <v>1</v>
      </c>
      <c r="U41" s="1017">
        <f t="shared" si="25"/>
        <v>0</v>
      </c>
      <c r="V41" s="804">
        <f t="shared" si="26"/>
        <v>0</v>
      </c>
      <c r="W41" s="984">
        <v>0.27</v>
      </c>
      <c r="X41" s="1024">
        <v>0.1</v>
      </c>
      <c r="Y41" s="1027">
        <v>17000000</v>
      </c>
      <c r="Z41" s="812"/>
      <c r="AA41" s="812"/>
      <c r="AB41" s="1058">
        <f t="shared" si="22"/>
        <v>0</v>
      </c>
      <c r="AC41" s="1050"/>
      <c r="AD41" s="806" t="e">
        <f t="shared" si="1"/>
        <v>#DIV/0!</v>
      </c>
      <c r="AE41" s="807">
        <f t="shared" si="2"/>
        <v>0</v>
      </c>
      <c r="AF41" s="807"/>
      <c r="AG41" s="807"/>
      <c r="AH41" s="808" t="e">
        <f t="shared" si="3"/>
        <v>#DIV/0!</v>
      </c>
      <c r="AI41" s="1027">
        <v>147000000</v>
      </c>
      <c r="AJ41" s="803">
        <f t="shared" si="8"/>
        <v>0</v>
      </c>
      <c r="AK41" s="1067">
        <f t="shared" si="4"/>
        <v>0</v>
      </c>
      <c r="AL41" s="809"/>
      <c r="AM41" s="810"/>
      <c r="AN41" s="1091"/>
      <c r="AO41" s="1090" t="s">
        <v>2381</v>
      </c>
      <c r="AP41" s="690"/>
      <c r="AQ41" s="690"/>
    </row>
    <row r="42" spans="1:43" ht="45" customHeight="1">
      <c r="A42" s="896" t="s">
        <v>2333</v>
      </c>
      <c r="B42" s="785"/>
      <c r="C42" s="906"/>
      <c r="D42" s="983"/>
      <c r="E42" s="906"/>
      <c r="F42" s="782"/>
      <c r="G42" s="782"/>
      <c r="H42" s="816"/>
      <c r="I42" s="783" t="e">
        <f>+SUMPRODUCT(I43:I51,X43:X51)</f>
        <v>#DIV/0!</v>
      </c>
      <c r="J42" s="784"/>
      <c r="K42" s="784"/>
      <c r="L42" s="817"/>
      <c r="M42" s="817"/>
      <c r="N42" s="817"/>
      <c r="O42" s="784"/>
      <c r="P42" s="784"/>
      <c r="Q42" s="784"/>
      <c r="R42" s="818"/>
      <c r="S42" s="819"/>
      <c r="T42" s="1006"/>
      <c r="U42" s="1036"/>
      <c r="V42" s="783">
        <f>+SUMPRODUCT(V43:V51,W43:W51)</f>
        <v>0</v>
      </c>
      <c r="W42" s="788">
        <v>0.2</v>
      </c>
      <c r="X42" s="788">
        <v>0.2</v>
      </c>
      <c r="Y42" s="789">
        <f>SUM(Y43:Y51)</f>
        <v>2600000000</v>
      </c>
      <c r="Z42" s="789">
        <f>SUM(Z43:Z51)</f>
        <v>0</v>
      </c>
      <c r="AA42" s="789">
        <f>SUM(AA43:AA51)</f>
        <v>0</v>
      </c>
      <c r="AB42" s="1057">
        <f t="shared" ref="AB42:AB51" si="29">+AA42/Y42</f>
        <v>0</v>
      </c>
      <c r="AC42" s="789">
        <f>SUM(AC43:AC51)</f>
        <v>0</v>
      </c>
      <c r="AD42" s="790" t="e">
        <f t="shared" si="1"/>
        <v>#DIV/0!</v>
      </c>
      <c r="AE42" s="791">
        <f t="shared" si="2"/>
        <v>0</v>
      </c>
      <c r="AF42" s="791"/>
      <c r="AG42" s="791"/>
      <c r="AH42" s="792" t="e">
        <f t="shared" si="3"/>
        <v>#DIV/0!</v>
      </c>
      <c r="AI42" s="789">
        <f>SUM(AI43:AI51)</f>
        <v>10100000000.5</v>
      </c>
      <c r="AJ42" s="789">
        <f>SUM(AJ43:AJ51)</f>
        <v>0</v>
      </c>
      <c r="AK42" s="1068">
        <f t="shared" si="4"/>
        <v>0</v>
      </c>
      <c r="AL42" s="793"/>
      <c r="AM42" s="794"/>
      <c r="AN42" s="795"/>
      <c r="AO42" s="796"/>
      <c r="AP42" s="695"/>
      <c r="AQ42" s="695"/>
    </row>
    <row r="43" spans="1:43" ht="45" customHeight="1">
      <c r="A43" s="897" t="s">
        <v>2183</v>
      </c>
      <c r="B43" s="910" t="s">
        <v>2367</v>
      </c>
      <c r="C43" s="954">
        <v>1</v>
      </c>
      <c r="D43" s="910">
        <v>0</v>
      </c>
      <c r="E43" s="909"/>
      <c r="F43" s="798"/>
      <c r="G43" s="798"/>
      <c r="H43" s="799">
        <f t="shared" ref="H43" si="30">IF(E43/C43&gt;=100%,100%,E43/C43)</f>
        <v>0</v>
      </c>
      <c r="I43" s="799" t="e">
        <f t="shared" ref="I43" si="31">IF(F43/D43&gt;=100%,100%,F43/D43)</f>
        <v>#DIV/0!</v>
      </c>
      <c r="J43" s="800"/>
      <c r="K43" s="800"/>
      <c r="L43" s="698"/>
      <c r="M43" s="701"/>
      <c r="N43" s="797"/>
      <c r="O43" s="800"/>
      <c r="P43" s="800"/>
      <c r="Q43" s="800"/>
      <c r="R43" s="801"/>
      <c r="S43" s="813"/>
      <c r="T43" s="1003">
        <v>1</v>
      </c>
      <c r="U43" s="1017">
        <f t="shared" ref="U43:U51" si="32">SUM(E43:F43)</f>
        <v>0</v>
      </c>
      <c r="V43" s="804">
        <f t="shared" ref="V43" si="33">IF(U43/T43&gt;=100%,100%,U43/T43)</f>
        <v>0</v>
      </c>
      <c r="W43" s="984">
        <v>0.03</v>
      </c>
      <c r="X43" s="1024">
        <v>0</v>
      </c>
      <c r="Y43" s="1029">
        <v>0</v>
      </c>
      <c r="Z43" s="812"/>
      <c r="AA43" s="812"/>
      <c r="AB43" s="1058" t="e">
        <f t="shared" si="29"/>
        <v>#DIV/0!</v>
      </c>
      <c r="AC43" s="1050"/>
      <c r="AD43" s="800" t="e">
        <f t="shared" si="1"/>
        <v>#DIV/0!</v>
      </c>
      <c r="AE43" s="807">
        <f t="shared" si="2"/>
        <v>0</v>
      </c>
      <c r="AF43" s="807"/>
      <c r="AG43" s="807"/>
      <c r="AH43" s="808" t="e">
        <f t="shared" si="3"/>
        <v>#DIV/0!</v>
      </c>
      <c r="AI43" s="1029">
        <v>100000000</v>
      </c>
      <c r="AJ43" s="803">
        <f t="shared" si="8"/>
        <v>0</v>
      </c>
      <c r="AK43" s="1069">
        <f t="shared" si="4"/>
        <v>0</v>
      </c>
      <c r="AL43" s="809"/>
      <c r="AM43" s="810"/>
      <c r="AN43" s="1091"/>
      <c r="AO43" s="1142" t="s">
        <v>2381</v>
      </c>
      <c r="AP43" s="690"/>
      <c r="AQ43" s="690"/>
    </row>
    <row r="44" spans="1:43" ht="45" customHeight="1">
      <c r="A44" s="897" t="s">
        <v>2184</v>
      </c>
      <c r="B44" s="910" t="s">
        <v>2367</v>
      </c>
      <c r="C44" s="954">
        <v>1</v>
      </c>
      <c r="D44" s="910">
        <v>1</v>
      </c>
      <c r="E44" s="909"/>
      <c r="F44" s="798"/>
      <c r="G44" s="798"/>
      <c r="H44" s="799">
        <f t="shared" ref="H44:H49" si="34">IF(E44/C44&gt;=100%,100%,E44/C44)</f>
        <v>0</v>
      </c>
      <c r="I44" s="799">
        <f t="shared" ref="I44:I49" si="35">IF(F44/D44&gt;=100%,100%,F44/D44)</f>
        <v>0</v>
      </c>
      <c r="J44" s="800"/>
      <c r="K44" s="800"/>
      <c r="L44" s="698"/>
      <c r="M44" s="701"/>
      <c r="N44" s="797"/>
      <c r="O44" s="800"/>
      <c r="P44" s="800"/>
      <c r="Q44" s="800"/>
      <c r="R44" s="801"/>
      <c r="S44" s="813"/>
      <c r="T44" s="1003">
        <v>1</v>
      </c>
      <c r="U44" s="1017">
        <f t="shared" si="32"/>
        <v>0</v>
      </c>
      <c r="V44" s="804">
        <f t="shared" ref="V44:V51" si="36">IF(U44/T44&gt;=100%,100%,U44/T44)</f>
        <v>0</v>
      </c>
      <c r="W44" s="984">
        <v>0.12</v>
      </c>
      <c r="X44" s="1024">
        <v>0.1</v>
      </c>
      <c r="Y44" s="1027">
        <v>400000000</v>
      </c>
      <c r="Z44" s="812"/>
      <c r="AA44" s="812"/>
      <c r="AB44" s="1058">
        <f t="shared" si="29"/>
        <v>0</v>
      </c>
      <c r="AC44" s="1050"/>
      <c r="AD44" s="800" t="e">
        <f t="shared" si="1"/>
        <v>#DIV/0!</v>
      </c>
      <c r="AE44" s="807">
        <f t="shared" si="2"/>
        <v>0</v>
      </c>
      <c r="AF44" s="807"/>
      <c r="AG44" s="807"/>
      <c r="AH44" s="808" t="e">
        <f t="shared" si="3"/>
        <v>#DIV/0!</v>
      </c>
      <c r="AI44" s="1027">
        <v>1750000000.5</v>
      </c>
      <c r="AJ44" s="803">
        <f t="shared" si="8"/>
        <v>0</v>
      </c>
      <c r="AK44" s="1069">
        <f t="shared" si="4"/>
        <v>0</v>
      </c>
      <c r="AL44" s="809"/>
      <c r="AM44" s="810"/>
      <c r="AN44" s="1091"/>
      <c r="AO44" s="1143"/>
      <c r="AP44" s="690"/>
      <c r="AQ44" s="690"/>
    </row>
    <row r="45" spans="1:43" ht="45" customHeight="1">
      <c r="A45" s="898" t="s">
        <v>2185</v>
      </c>
      <c r="B45" s="910" t="s">
        <v>2367</v>
      </c>
      <c r="C45" s="954">
        <v>0</v>
      </c>
      <c r="D45" s="910">
        <v>1</v>
      </c>
      <c r="E45" s="909"/>
      <c r="F45" s="798"/>
      <c r="G45" s="798"/>
      <c r="H45" s="799" t="e">
        <f t="shared" si="34"/>
        <v>#DIV/0!</v>
      </c>
      <c r="I45" s="799">
        <f t="shared" si="35"/>
        <v>0</v>
      </c>
      <c r="J45" s="800"/>
      <c r="K45" s="800"/>
      <c r="L45" s="698"/>
      <c r="M45" s="701"/>
      <c r="N45" s="797"/>
      <c r="O45" s="800"/>
      <c r="P45" s="800"/>
      <c r="Q45" s="800"/>
      <c r="R45" s="801"/>
      <c r="S45" s="800"/>
      <c r="T45" s="1003">
        <v>1</v>
      </c>
      <c r="U45" s="1017">
        <f t="shared" si="32"/>
        <v>0</v>
      </c>
      <c r="V45" s="804">
        <f t="shared" si="36"/>
        <v>0</v>
      </c>
      <c r="W45" s="984">
        <v>0.04</v>
      </c>
      <c r="X45" s="1024">
        <v>0.05</v>
      </c>
      <c r="Y45" s="1027">
        <v>150000000</v>
      </c>
      <c r="Z45" s="812"/>
      <c r="AA45" s="812"/>
      <c r="AB45" s="1058">
        <f t="shared" si="29"/>
        <v>0</v>
      </c>
      <c r="AC45" s="1050"/>
      <c r="AD45" s="800" t="e">
        <f t="shared" si="1"/>
        <v>#DIV/0!</v>
      </c>
      <c r="AE45" s="807">
        <f t="shared" si="2"/>
        <v>0</v>
      </c>
      <c r="AF45" s="807"/>
      <c r="AG45" s="807"/>
      <c r="AH45" s="808" t="e">
        <f t="shared" si="3"/>
        <v>#DIV/0!</v>
      </c>
      <c r="AI45" s="1027">
        <v>550000000</v>
      </c>
      <c r="AJ45" s="803">
        <f t="shared" si="8"/>
        <v>0</v>
      </c>
      <c r="AK45" s="1069">
        <f t="shared" si="4"/>
        <v>0</v>
      </c>
      <c r="AL45" s="809"/>
      <c r="AM45" s="810"/>
      <c r="AN45" s="1091"/>
      <c r="AO45" s="1144"/>
      <c r="AP45" s="690"/>
      <c r="AQ45" s="690"/>
    </row>
    <row r="46" spans="1:43" ht="45" customHeight="1">
      <c r="A46" s="897" t="s">
        <v>2186</v>
      </c>
      <c r="B46" s="912" t="s">
        <v>2369</v>
      </c>
      <c r="C46" s="953">
        <v>0.25</v>
      </c>
      <c r="D46" s="984">
        <v>0.75</v>
      </c>
      <c r="E46" s="909"/>
      <c r="F46" s="798"/>
      <c r="G46" s="798"/>
      <c r="H46" s="799">
        <f t="shared" si="34"/>
        <v>0</v>
      </c>
      <c r="I46" s="799">
        <f t="shared" si="35"/>
        <v>0</v>
      </c>
      <c r="J46" s="800"/>
      <c r="K46" s="800"/>
      <c r="L46" s="698"/>
      <c r="M46" s="701"/>
      <c r="N46" s="797"/>
      <c r="O46" s="800"/>
      <c r="P46" s="800"/>
      <c r="Q46" s="800"/>
      <c r="R46" s="801"/>
      <c r="S46" s="813"/>
      <c r="T46" s="847">
        <v>1</v>
      </c>
      <c r="U46" s="1017">
        <f t="shared" si="32"/>
        <v>0</v>
      </c>
      <c r="V46" s="804">
        <f t="shared" si="36"/>
        <v>0</v>
      </c>
      <c r="W46" s="984">
        <v>0.5</v>
      </c>
      <c r="X46" s="1024">
        <v>0.5</v>
      </c>
      <c r="Y46" s="1027">
        <v>893000000</v>
      </c>
      <c r="Z46" s="812"/>
      <c r="AA46" s="812"/>
      <c r="AB46" s="1058">
        <f t="shared" si="29"/>
        <v>0</v>
      </c>
      <c r="AC46" s="1050"/>
      <c r="AD46" s="800" t="e">
        <f t="shared" si="1"/>
        <v>#DIV/0!</v>
      </c>
      <c r="AE46" s="807">
        <f t="shared" si="2"/>
        <v>0</v>
      </c>
      <c r="AF46" s="807"/>
      <c r="AG46" s="807"/>
      <c r="AH46" s="808" t="e">
        <f t="shared" si="3"/>
        <v>#DIV/0!</v>
      </c>
      <c r="AI46" s="1027">
        <v>3693000000</v>
      </c>
      <c r="AJ46" s="803">
        <f t="shared" si="8"/>
        <v>0</v>
      </c>
      <c r="AK46" s="1069">
        <f t="shared" si="4"/>
        <v>0</v>
      </c>
      <c r="AL46" s="809"/>
      <c r="AM46" s="810"/>
      <c r="AN46" s="1091"/>
      <c r="AO46" s="1090" t="s">
        <v>2381</v>
      </c>
      <c r="AP46" s="690"/>
      <c r="AQ46" s="690"/>
    </row>
    <row r="47" spans="1:43" ht="45" customHeight="1">
      <c r="A47" s="897" t="s">
        <v>2187</v>
      </c>
      <c r="B47" s="912" t="s">
        <v>2369</v>
      </c>
      <c r="C47" s="953">
        <v>0</v>
      </c>
      <c r="D47" s="984">
        <v>0.1</v>
      </c>
      <c r="E47" s="909"/>
      <c r="F47" s="798"/>
      <c r="G47" s="798"/>
      <c r="H47" s="799" t="e">
        <f t="shared" si="34"/>
        <v>#DIV/0!</v>
      </c>
      <c r="I47" s="799">
        <f t="shared" si="35"/>
        <v>0</v>
      </c>
      <c r="J47" s="800"/>
      <c r="K47" s="800"/>
      <c r="L47" s="698"/>
      <c r="M47" s="701"/>
      <c r="N47" s="797"/>
      <c r="O47" s="800"/>
      <c r="P47" s="800"/>
      <c r="Q47" s="800"/>
      <c r="R47" s="801"/>
      <c r="S47" s="800"/>
      <c r="T47" s="847">
        <v>1</v>
      </c>
      <c r="U47" s="1017">
        <f t="shared" si="32"/>
        <v>0</v>
      </c>
      <c r="V47" s="804">
        <f t="shared" si="36"/>
        <v>0</v>
      </c>
      <c r="W47" s="984">
        <v>0.1</v>
      </c>
      <c r="X47" s="1024">
        <v>0.1</v>
      </c>
      <c r="Y47" s="1027">
        <v>150000000</v>
      </c>
      <c r="Z47" s="812"/>
      <c r="AA47" s="812"/>
      <c r="AB47" s="1058">
        <f t="shared" si="29"/>
        <v>0</v>
      </c>
      <c r="AC47" s="1050"/>
      <c r="AD47" s="800" t="e">
        <f t="shared" si="1"/>
        <v>#DIV/0!</v>
      </c>
      <c r="AE47" s="807">
        <f t="shared" si="2"/>
        <v>0</v>
      </c>
      <c r="AF47" s="807"/>
      <c r="AG47" s="807"/>
      <c r="AH47" s="808" t="e">
        <f t="shared" si="3"/>
        <v>#DIV/0!</v>
      </c>
      <c r="AI47" s="1027">
        <v>550000000</v>
      </c>
      <c r="AJ47" s="803">
        <f t="shared" si="8"/>
        <v>0</v>
      </c>
      <c r="AK47" s="1069">
        <f t="shared" si="4"/>
        <v>0</v>
      </c>
      <c r="AL47" s="809"/>
      <c r="AM47" s="810"/>
      <c r="AN47" s="1091"/>
      <c r="AO47" s="1090" t="s">
        <v>2381</v>
      </c>
      <c r="AP47" s="690"/>
      <c r="AQ47" s="690"/>
    </row>
    <row r="48" spans="1:43" ht="45" customHeight="1">
      <c r="A48" s="898" t="s">
        <v>2188</v>
      </c>
      <c r="B48" s="910" t="s">
        <v>2367</v>
      </c>
      <c r="C48" s="954">
        <v>0</v>
      </c>
      <c r="D48" s="910">
        <v>1</v>
      </c>
      <c r="E48" s="909"/>
      <c r="F48" s="798"/>
      <c r="G48" s="798"/>
      <c r="H48" s="799" t="e">
        <f t="shared" si="34"/>
        <v>#DIV/0!</v>
      </c>
      <c r="I48" s="799">
        <f t="shared" si="35"/>
        <v>0</v>
      </c>
      <c r="J48" s="800"/>
      <c r="K48" s="800"/>
      <c r="L48" s="698"/>
      <c r="M48" s="701"/>
      <c r="N48" s="797"/>
      <c r="O48" s="800"/>
      <c r="P48" s="800"/>
      <c r="Q48" s="800"/>
      <c r="R48" s="801"/>
      <c r="S48" s="800"/>
      <c r="T48" s="1003">
        <v>1</v>
      </c>
      <c r="U48" s="1017">
        <f t="shared" si="32"/>
        <v>0</v>
      </c>
      <c r="V48" s="804">
        <f t="shared" si="36"/>
        <v>0</v>
      </c>
      <c r="W48" s="984">
        <v>0.01</v>
      </c>
      <c r="X48" s="1024">
        <v>0.05</v>
      </c>
      <c r="Y48" s="1027">
        <v>157000000</v>
      </c>
      <c r="Z48" s="812"/>
      <c r="AA48" s="812"/>
      <c r="AB48" s="1058">
        <f t="shared" si="29"/>
        <v>0</v>
      </c>
      <c r="AC48" s="1050"/>
      <c r="AD48" s="800" t="e">
        <f t="shared" si="1"/>
        <v>#DIV/0!</v>
      </c>
      <c r="AE48" s="807">
        <f t="shared" si="2"/>
        <v>0</v>
      </c>
      <c r="AF48" s="807"/>
      <c r="AG48" s="807"/>
      <c r="AH48" s="808" t="e">
        <f t="shared" si="3"/>
        <v>#DIV/0!</v>
      </c>
      <c r="AI48" s="1027">
        <v>157000000</v>
      </c>
      <c r="AJ48" s="803">
        <f t="shared" si="8"/>
        <v>0</v>
      </c>
      <c r="AK48" s="1069">
        <f t="shared" si="4"/>
        <v>0</v>
      </c>
      <c r="AL48" s="809"/>
      <c r="AM48" s="810"/>
      <c r="AN48" s="1091"/>
      <c r="AO48" s="1142" t="s">
        <v>2381</v>
      </c>
      <c r="AP48" s="690"/>
      <c r="AQ48" s="690"/>
    </row>
    <row r="49" spans="1:43" ht="45" customHeight="1">
      <c r="A49" s="899" t="s">
        <v>2189</v>
      </c>
      <c r="B49" s="910" t="s">
        <v>2367</v>
      </c>
      <c r="C49" s="954">
        <v>1</v>
      </c>
      <c r="D49" s="910">
        <v>1</v>
      </c>
      <c r="E49" s="909"/>
      <c r="F49" s="798"/>
      <c r="G49" s="798"/>
      <c r="H49" s="799">
        <f t="shared" si="34"/>
        <v>0</v>
      </c>
      <c r="I49" s="799">
        <f t="shared" si="35"/>
        <v>0</v>
      </c>
      <c r="J49" s="800"/>
      <c r="K49" s="800"/>
      <c r="L49" s="698"/>
      <c r="M49" s="701"/>
      <c r="N49" s="797"/>
      <c r="O49" s="800"/>
      <c r="P49" s="800"/>
      <c r="Q49" s="800"/>
      <c r="R49" s="801"/>
      <c r="S49" s="800"/>
      <c r="T49" s="1003">
        <v>4</v>
      </c>
      <c r="U49" s="1017">
        <f t="shared" si="32"/>
        <v>0</v>
      </c>
      <c r="V49" s="804">
        <f t="shared" si="36"/>
        <v>0</v>
      </c>
      <c r="W49" s="984">
        <v>0.1</v>
      </c>
      <c r="X49" s="1024">
        <v>0.1</v>
      </c>
      <c r="Y49" s="1027">
        <v>350000000</v>
      </c>
      <c r="Z49" s="812"/>
      <c r="AA49" s="812"/>
      <c r="AB49" s="1058">
        <f t="shared" si="29"/>
        <v>0</v>
      </c>
      <c r="AC49" s="1050"/>
      <c r="AD49" s="800" t="e">
        <f t="shared" si="1"/>
        <v>#DIV/0!</v>
      </c>
      <c r="AE49" s="807">
        <f t="shared" si="2"/>
        <v>0</v>
      </c>
      <c r="AF49" s="807"/>
      <c r="AG49" s="807"/>
      <c r="AH49" s="808" t="e">
        <f t="shared" si="3"/>
        <v>#DIV/0!</v>
      </c>
      <c r="AI49" s="1027">
        <v>1300000000</v>
      </c>
      <c r="AJ49" s="803">
        <f t="shared" si="8"/>
        <v>0</v>
      </c>
      <c r="AK49" s="1069">
        <f t="shared" si="4"/>
        <v>0</v>
      </c>
      <c r="AL49" s="809"/>
      <c r="AM49" s="810"/>
      <c r="AN49" s="1091"/>
      <c r="AO49" s="1144"/>
      <c r="AP49" s="690"/>
      <c r="AQ49" s="690"/>
    </row>
    <row r="50" spans="1:43" ht="45" customHeight="1">
      <c r="A50" s="898" t="s">
        <v>2190</v>
      </c>
      <c r="B50" s="912" t="s">
        <v>2369</v>
      </c>
      <c r="C50" s="953">
        <v>0.1</v>
      </c>
      <c r="D50" s="984">
        <v>0.3</v>
      </c>
      <c r="E50" s="909"/>
      <c r="F50" s="798"/>
      <c r="G50" s="798"/>
      <c r="H50" s="799">
        <f t="shared" ref="H50:H51" si="37">IF(E50/C50&gt;=100%,100%,E50/C50)</f>
        <v>0</v>
      </c>
      <c r="I50" s="799">
        <f t="shared" ref="I50:I51" si="38">IF(F50/D50&gt;=100%,100%,F50/D50)</f>
        <v>0</v>
      </c>
      <c r="J50" s="800"/>
      <c r="K50" s="800"/>
      <c r="L50" s="698"/>
      <c r="M50" s="701"/>
      <c r="N50" s="797"/>
      <c r="O50" s="800"/>
      <c r="P50" s="800"/>
      <c r="Q50" s="800"/>
      <c r="R50" s="801"/>
      <c r="S50" s="800"/>
      <c r="T50" s="847">
        <v>0.7</v>
      </c>
      <c r="U50" s="1017">
        <f t="shared" si="32"/>
        <v>0</v>
      </c>
      <c r="V50" s="804">
        <f t="shared" si="36"/>
        <v>0</v>
      </c>
      <c r="W50" s="984">
        <v>0.05</v>
      </c>
      <c r="X50" s="1024">
        <v>0.05</v>
      </c>
      <c r="Y50" s="1027">
        <v>250000000</v>
      </c>
      <c r="Z50" s="812"/>
      <c r="AA50" s="812"/>
      <c r="AB50" s="1058">
        <f t="shared" si="29"/>
        <v>0</v>
      </c>
      <c r="AC50" s="1050"/>
      <c r="AD50" s="800" t="e">
        <f t="shared" si="1"/>
        <v>#DIV/0!</v>
      </c>
      <c r="AE50" s="807">
        <f t="shared" si="2"/>
        <v>0</v>
      </c>
      <c r="AF50" s="807"/>
      <c r="AG50" s="807"/>
      <c r="AH50" s="808" t="e">
        <f t="shared" si="3"/>
        <v>#DIV/0!</v>
      </c>
      <c r="AI50" s="1027">
        <v>1000000000</v>
      </c>
      <c r="AJ50" s="803">
        <f t="shared" si="8"/>
        <v>0</v>
      </c>
      <c r="AK50" s="1069">
        <f t="shared" si="4"/>
        <v>0</v>
      </c>
      <c r="AL50" s="809"/>
      <c r="AM50" s="810"/>
      <c r="AN50" s="1091"/>
      <c r="AO50" s="1090" t="s">
        <v>2381</v>
      </c>
      <c r="AP50" s="690"/>
      <c r="AQ50" s="690"/>
    </row>
    <row r="51" spans="1:43" ht="45" customHeight="1">
      <c r="A51" s="899" t="s">
        <v>2191</v>
      </c>
      <c r="B51" s="912" t="s">
        <v>2369</v>
      </c>
      <c r="C51" s="953">
        <v>1</v>
      </c>
      <c r="D51" s="984">
        <v>1</v>
      </c>
      <c r="E51" s="909"/>
      <c r="F51" s="798"/>
      <c r="G51" s="798"/>
      <c r="H51" s="799">
        <f t="shared" si="37"/>
        <v>0</v>
      </c>
      <c r="I51" s="799">
        <f t="shared" si="38"/>
        <v>0</v>
      </c>
      <c r="J51" s="800"/>
      <c r="K51" s="800"/>
      <c r="L51" s="698"/>
      <c r="M51" s="878"/>
      <c r="N51" s="797"/>
      <c r="O51" s="800"/>
      <c r="P51" s="800"/>
      <c r="Q51" s="800"/>
      <c r="R51" s="801"/>
      <c r="S51" s="813"/>
      <c r="T51" s="847">
        <v>1</v>
      </c>
      <c r="U51" s="1017">
        <f t="shared" si="32"/>
        <v>0</v>
      </c>
      <c r="V51" s="804">
        <f t="shared" si="36"/>
        <v>0</v>
      </c>
      <c r="W51" s="984">
        <v>0.05</v>
      </c>
      <c r="X51" s="1024">
        <v>0.05</v>
      </c>
      <c r="Y51" s="1027">
        <v>250000000</v>
      </c>
      <c r="Z51" s="812"/>
      <c r="AA51" s="812"/>
      <c r="AB51" s="1058">
        <f t="shared" si="29"/>
        <v>0</v>
      </c>
      <c r="AC51" s="1050"/>
      <c r="AD51" s="806" t="e">
        <f t="shared" si="1"/>
        <v>#DIV/0!</v>
      </c>
      <c r="AE51" s="807">
        <f t="shared" si="2"/>
        <v>0</v>
      </c>
      <c r="AF51" s="807"/>
      <c r="AG51" s="807"/>
      <c r="AH51" s="808" t="e">
        <f t="shared" si="3"/>
        <v>#DIV/0!</v>
      </c>
      <c r="AI51" s="1027">
        <v>1000000000</v>
      </c>
      <c r="AJ51" s="803">
        <f t="shared" si="8"/>
        <v>0</v>
      </c>
      <c r="AK51" s="1067">
        <f t="shared" si="4"/>
        <v>0</v>
      </c>
      <c r="AL51" s="809"/>
      <c r="AM51" s="810"/>
      <c r="AN51" s="1091"/>
      <c r="AO51" s="1090" t="s">
        <v>2381</v>
      </c>
      <c r="AP51" s="690"/>
      <c r="AQ51" s="690"/>
    </row>
    <row r="52" spans="1:43" ht="39.75" customHeight="1">
      <c r="A52" s="895" t="s">
        <v>2331</v>
      </c>
      <c r="B52" s="773"/>
      <c r="C52" s="907"/>
      <c r="D52" s="986"/>
      <c r="E52" s="907"/>
      <c r="F52" s="882"/>
      <c r="G52" s="882"/>
      <c r="H52" s="767">
        <f>+(H53*W53)+(H57*W57)+(H61*W61)</f>
        <v>0</v>
      </c>
      <c r="I52" s="1025" t="e">
        <f>+(I53*X53)+(I57*X57)+(I61*X61)</f>
        <v>#DIV/0!</v>
      </c>
      <c r="J52" s="815"/>
      <c r="K52" s="815"/>
      <c r="L52" s="883"/>
      <c r="M52" s="883"/>
      <c r="N52" s="883"/>
      <c r="O52" s="815"/>
      <c r="P52" s="815"/>
      <c r="Q52" s="815"/>
      <c r="R52" s="884"/>
      <c r="S52" s="885"/>
      <c r="T52" s="1007"/>
      <c r="U52" s="1037"/>
      <c r="V52" s="1025">
        <f>+(V53*W53)+(V57*W57)+(V61*W61)</f>
        <v>0</v>
      </c>
      <c r="W52" s="881">
        <v>0.4</v>
      </c>
      <c r="X52" s="881">
        <v>0.4</v>
      </c>
      <c r="Y52" s="772">
        <f>+Y53+Y57+Y61</f>
        <v>3200000000</v>
      </c>
      <c r="Z52" s="772">
        <f>+Z53+Z57+Z61</f>
        <v>0</v>
      </c>
      <c r="AA52" s="772">
        <f>+AA53+AA57+AA61</f>
        <v>0</v>
      </c>
      <c r="AB52" s="1056">
        <f t="shared" ref="AB52:AB213" si="39">+AA52/Y52</f>
        <v>0</v>
      </c>
      <c r="AC52" s="772">
        <f>+AC53+AC57+AC61</f>
        <v>0</v>
      </c>
      <c r="AD52" s="774" t="e">
        <f t="shared" si="1"/>
        <v>#DIV/0!</v>
      </c>
      <c r="AE52" s="775">
        <f t="shared" si="2"/>
        <v>0</v>
      </c>
      <c r="AF52" s="775"/>
      <c r="AG52" s="775"/>
      <c r="AH52" s="776" t="e">
        <f t="shared" si="3"/>
        <v>#DIV/0!</v>
      </c>
      <c r="AI52" s="772">
        <f>+AI53+AI57+AI61</f>
        <v>12100000000</v>
      </c>
      <c r="AJ52" s="772">
        <f>+AJ53+AJ57+AJ61</f>
        <v>0</v>
      </c>
      <c r="AK52" s="1065">
        <f t="shared" si="4"/>
        <v>0</v>
      </c>
      <c r="AL52" s="777"/>
      <c r="AM52" s="778"/>
      <c r="AN52" s="779"/>
      <c r="AO52" s="780"/>
      <c r="AP52" s="694"/>
      <c r="AQ52" s="694"/>
    </row>
    <row r="53" spans="1:43" ht="40.5" customHeight="1">
      <c r="A53" s="896" t="s">
        <v>2332</v>
      </c>
      <c r="B53" s="785"/>
      <c r="C53" s="906"/>
      <c r="D53" s="983"/>
      <c r="E53" s="906"/>
      <c r="F53" s="782"/>
      <c r="G53" s="782"/>
      <c r="H53" s="783"/>
      <c r="I53" s="783">
        <f>+SUMPRODUCT(I54:I56,X54:X56)</f>
        <v>0</v>
      </c>
      <c r="J53" s="784"/>
      <c r="K53" s="784"/>
      <c r="L53" s="817"/>
      <c r="M53" s="817"/>
      <c r="N53" s="817"/>
      <c r="O53" s="784"/>
      <c r="P53" s="784"/>
      <c r="Q53" s="784"/>
      <c r="R53" s="818"/>
      <c r="S53" s="819"/>
      <c r="T53" s="1006"/>
      <c r="U53" s="1036"/>
      <c r="V53" s="783">
        <f>+SUMPRODUCT(V54:V56,W54:W56)</f>
        <v>0</v>
      </c>
      <c r="W53" s="788">
        <v>0.3</v>
      </c>
      <c r="X53" s="787">
        <v>0.3</v>
      </c>
      <c r="Y53" s="789">
        <f>SUM(Y54:Y56)</f>
        <v>500000000</v>
      </c>
      <c r="Z53" s="789">
        <f>SUM(Z54:Z56)</f>
        <v>0</v>
      </c>
      <c r="AA53" s="789">
        <f>SUM(AA54:AA56)</f>
        <v>0</v>
      </c>
      <c r="AB53" s="1057">
        <f t="shared" si="39"/>
        <v>0</v>
      </c>
      <c r="AC53" s="789">
        <f>SUM(AC54:AC56)</f>
        <v>0</v>
      </c>
      <c r="AD53" s="790" t="e">
        <f t="shared" si="1"/>
        <v>#DIV/0!</v>
      </c>
      <c r="AE53" s="791">
        <f t="shared" si="2"/>
        <v>0</v>
      </c>
      <c r="AF53" s="791"/>
      <c r="AG53" s="791"/>
      <c r="AH53" s="792" t="e">
        <f t="shared" si="3"/>
        <v>#DIV/0!</v>
      </c>
      <c r="AI53" s="789">
        <f>SUM(AI54:AI56)</f>
        <v>1900000000</v>
      </c>
      <c r="AJ53" s="789">
        <f>SUM(AJ54:AJ56)</f>
        <v>0</v>
      </c>
      <c r="AK53" s="1068">
        <f t="shared" si="4"/>
        <v>0</v>
      </c>
      <c r="AL53" s="793"/>
      <c r="AM53" s="794"/>
      <c r="AN53" s="795"/>
      <c r="AO53" s="796"/>
      <c r="AP53" s="695"/>
      <c r="AQ53" s="695"/>
    </row>
    <row r="54" spans="1:43" ht="40.5" customHeight="1">
      <c r="A54" s="897" t="s">
        <v>2192</v>
      </c>
      <c r="B54" s="913" t="s">
        <v>2367</v>
      </c>
      <c r="C54" s="954">
        <v>2</v>
      </c>
      <c r="D54" s="910">
        <v>3</v>
      </c>
      <c r="E54" s="909"/>
      <c r="F54" s="798"/>
      <c r="G54" s="798"/>
      <c r="H54" s="799">
        <f>IF(E54/C54&gt;=100%,100%,E54/C54)</f>
        <v>0</v>
      </c>
      <c r="I54" s="799">
        <f>IF(F54/D54&gt;=100%,100%,F54/D54)</f>
        <v>0</v>
      </c>
      <c r="J54" s="800"/>
      <c r="K54" s="800"/>
      <c r="L54" s="698"/>
      <c r="M54" s="701"/>
      <c r="N54" s="797"/>
      <c r="O54" s="800"/>
      <c r="P54" s="800"/>
      <c r="Q54" s="800"/>
      <c r="R54" s="801"/>
      <c r="S54" s="813"/>
      <c r="T54" s="1003">
        <v>15</v>
      </c>
      <c r="U54" s="1017">
        <f t="shared" ref="U54:U56" si="40">SUM(E54:F54)</f>
        <v>0</v>
      </c>
      <c r="V54" s="804">
        <f t="shared" ref="V54:V56" si="41">IF(U54/T54&gt;=100%,100%,U54/T54)</f>
        <v>0</v>
      </c>
      <c r="W54" s="984">
        <v>0.57999999999999996</v>
      </c>
      <c r="X54" s="1024">
        <v>0.6</v>
      </c>
      <c r="Y54" s="1027">
        <v>350000000</v>
      </c>
      <c r="Z54" s="812"/>
      <c r="AA54" s="812"/>
      <c r="AB54" s="1058">
        <f t="shared" ref="AB54:AB57" si="42">+AA54/Y54</f>
        <v>0</v>
      </c>
      <c r="AC54" s="1050"/>
      <c r="AD54" s="800" t="e">
        <f t="shared" si="1"/>
        <v>#DIV/0!</v>
      </c>
      <c r="AE54" s="807">
        <f t="shared" si="2"/>
        <v>0</v>
      </c>
      <c r="AF54" s="807"/>
      <c r="AG54" s="807"/>
      <c r="AH54" s="808" t="e">
        <f t="shared" si="3"/>
        <v>#DIV/0!</v>
      </c>
      <c r="AI54" s="1027">
        <v>1430000000</v>
      </c>
      <c r="AJ54" s="803">
        <f t="shared" si="8"/>
        <v>0</v>
      </c>
      <c r="AK54" s="1069">
        <f t="shared" si="4"/>
        <v>0</v>
      </c>
      <c r="AL54" s="809"/>
      <c r="AM54" s="810"/>
      <c r="AN54" s="1091"/>
      <c r="AO54" s="1090" t="s">
        <v>2384</v>
      </c>
      <c r="AP54" s="690"/>
      <c r="AQ54" s="690"/>
    </row>
    <row r="55" spans="1:43" ht="40.5" customHeight="1">
      <c r="A55" s="897" t="s">
        <v>2193</v>
      </c>
      <c r="B55" s="912" t="s">
        <v>2369</v>
      </c>
      <c r="C55" s="953">
        <v>0</v>
      </c>
      <c r="D55" s="984">
        <v>0.2</v>
      </c>
      <c r="E55" s="909"/>
      <c r="F55" s="798"/>
      <c r="G55" s="798"/>
      <c r="H55" s="799" t="e">
        <f t="shared" ref="H55:H56" si="43">IF(E55/C55&gt;=100%,100%,E55/C55)</f>
        <v>#DIV/0!</v>
      </c>
      <c r="I55" s="799">
        <f t="shared" ref="I55:I56" si="44">IF(F55/D55&gt;=100%,100%,F55/D55)</f>
        <v>0</v>
      </c>
      <c r="J55" s="800"/>
      <c r="K55" s="800"/>
      <c r="L55" s="698"/>
      <c r="M55" s="701"/>
      <c r="N55" s="797"/>
      <c r="O55" s="800"/>
      <c r="P55" s="800"/>
      <c r="Q55" s="800"/>
      <c r="R55" s="801"/>
      <c r="S55" s="813"/>
      <c r="T55" s="847">
        <v>1</v>
      </c>
      <c r="U55" s="1017">
        <f t="shared" si="40"/>
        <v>0</v>
      </c>
      <c r="V55" s="804">
        <f t="shared" si="41"/>
        <v>0</v>
      </c>
      <c r="W55" s="984">
        <v>0.15</v>
      </c>
      <c r="X55" s="1024">
        <v>0.2</v>
      </c>
      <c r="Y55" s="1027">
        <v>53000000</v>
      </c>
      <c r="Z55" s="812"/>
      <c r="AA55" s="812"/>
      <c r="AB55" s="1058">
        <f t="shared" si="42"/>
        <v>0</v>
      </c>
      <c r="AC55" s="1050"/>
      <c r="AD55" s="800" t="e">
        <f t="shared" si="1"/>
        <v>#DIV/0!</v>
      </c>
      <c r="AE55" s="807">
        <f t="shared" si="2"/>
        <v>0</v>
      </c>
      <c r="AF55" s="807"/>
      <c r="AG55" s="807"/>
      <c r="AH55" s="808" t="e">
        <f t="shared" si="3"/>
        <v>#DIV/0!</v>
      </c>
      <c r="AI55" s="1027">
        <v>83000000</v>
      </c>
      <c r="AJ55" s="803">
        <f t="shared" si="8"/>
        <v>0</v>
      </c>
      <c r="AK55" s="1069">
        <f t="shared" si="4"/>
        <v>0</v>
      </c>
      <c r="AL55" s="809"/>
      <c r="AM55" s="810"/>
      <c r="AN55" s="1091"/>
      <c r="AO55" s="1090" t="s">
        <v>2381</v>
      </c>
      <c r="AP55" s="690"/>
      <c r="AQ55" s="690"/>
    </row>
    <row r="56" spans="1:43" ht="40.5" customHeight="1">
      <c r="A56" s="897" t="s">
        <v>2194</v>
      </c>
      <c r="B56" s="912" t="s">
        <v>2369</v>
      </c>
      <c r="C56" s="953">
        <v>1</v>
      </c>
      <c r="D56" s="984">
        <v>1</v>
      </c>
      <c r="E56" s="909"/>
      <c r="F56" s="798"/>
      <c r="G56" s="798"/>
      <c r="H56" s="799">
        <f t="shared" si="43"/>
        <v>0</v>
      </c>
      <c r="I56" s="799">
        <f t="shared" si="44"/>
        <v>0</v>
      </c>
      <c r="J56" s="800"/>
      <c r="K56" s="800"/>
      <c r="L56" s="698"/>
      <c r="M56" s="701"/>
      <c r="N56" s="797"/>
      <c r="O56" s="800"/>
      <c r="P56" s="800"/>
      <c r="Q56" s="800"/>
      <c r="R56" s="801"/>
      <c r="S56" s="800"/>
      <c r="T56" s="847">
        <v>1</v>
      </c>
      <c r="U56" s="1017">
        <f t="shared" si="40"/>
        <v>0</v>
      </c>
      <c r="V56" s="804">
        <f t="shared" si="41"/>
        <v>0</v>
      </c>
      <c r="W56" s="984">
        <v>0.27</v>
      </c>
      <c r="X56" s="1024">
        <v>0.2</v>
      </c>
      <c r="Y56" s="1027">
        <v>97000000</v>
      </c>
      <c r="Z56" s="812"/>
      <c r="AA56" s="812"/>
      <c r="AB56" s="1058">
        <f t="shared" si="42"/>
        <v>0</v>
      </c>
      <c r="AC56" s="1050"/>
      <c r="AD56" s="800" t="e">
        <f t="shared" si="1"/>
        <v>#DIV/0!</v>
      </c>
      <c r="AE56" s="807">
        <f t="shared" si="2"/>
        <v>0</v>
      </c>
      <c r="AF56" s="807"/>
      <c r="AG56" s="807"/>
      <c r="AH56" s="808" t="e">
        <f t="shared" si="3"/>
        <v>#DIV/0!</v>
      </c>
      <c r="AI56" s="1027">
        <v>387000000</v>
      </c>
      <c r="AJ56" s="803">
        <f t="shared" si="8"/>
        <v>0</v>
      </c>
      <c r="AK56" s="1069">
        <f t="shared" si="4"/>
        <v>0</v>
      </c>
      <c r="AL56" s="809"/>
      <c r="AM56" s="810"/>
      <c r="AN56" s="1091"/>
      <c r="AO56" s="1090" t="s">
        <v>2385</v>
      </c>
      <c r="AP56" s="690"/>
      <c r="AQ56" s="690"/>
    </row>
    <row r="57" spans="1:43" ht="40.5" customHeight="1">
      <c r="A57" s="896" t="s">
        <v>2336</v>
      </c>
      <c r="B57" s="785"/>
      <c r="C57" s="906"/>
      <c r="D57" s="983"/>
      <c r="E57" s="906"/>
      <c r="F57" s="782"/>
      <c r="G57" s="782"/>
      <c r="H57" s="783"/>
      <c r="I57" s="783" t="e">
        <f>+SUMPRODUCT(I58:I60,X58:X60)</f>
        <v>#DIV/0!</v>
      </c>
      <c r="J57" s="784"/>
      <c r="K57" s="784"/>
      <c r="L57" s="817"/>
      <c r="M57" s="817"/>
      <c r="N57" s="817"/>
      <c r="O57" s="784"/>
      <c r="P57" s="784"/>
      <c r="Q57" s="784"/>
      <c r="R57" s="818"/>
      <c r="S57" s="819"/>
      <c r="T57" s="1006"/>
      <c r="U57" s="1036"/>
      <c r="V57" s="783">
        <f>+SUMPRODUCT(V58:V60,W58:W60)</f>
        <v>0</v>
      </c>
      <c r="W57" s="788">
        <v>0.3</v>
      </c>
      <c r="X57" s="787">
        <v>0.3</v>
      </c>
      <c r="Y57" s="789">
        <f>SUM(Y58:Y60)</f>
        <v>400000000</v>
      </c>
      <c r="Z57" s="789">
        <f>SUM(Z58:Z60)</f>
        <v>0</v>
      </c>
      <c r="AA57" s="789">
        <f>SUM(AA58:AA60)</f>
        <v>0</v>
      </c>
      <c r="AB57" s="1057">
        <f t="shared" si="42"/>
        <v>0</v>
      </c>
      <c r="AC57" s="789">
        <f>SUM(AC58:AC60)</f>
        <v>0</v>
      </c>
      <c r="AD57" s="790" t="e">
        <f t="shared" si="1"/>
        <v>#DIV/0!</v>
      </c>
      <c r="AE57" s="791">
        <f t="shared" si="2"/>
        <v>0</v>
      </c>
      <c r="AF57" s="791"/>
      <c r="AG57" s="791"/>
      <c r="AH57" s="792" t="e">
        <f t="shared" si="3"/>
        <v>#DIV/0!</v>
      </c>
      <c r="AI57" s="789">
        <f>SUM(AI58:AI60)</f>
        <v>1400000000</v>
      </c>
      <c r="AJ57" s="789">
        <f>SUM(AJ58:AJ60)</f>
        <v>0</v>
      </c>
      <c r="AK57" s="1068">
        <f t="shared" si="4"/>
        <v>0</v>
      </c>
      <c r="AL57" s="793"/>
      <c r="AM57" s="794"/>
      <c r="AN57" s="795"/>
      <c r="AO57" s="796"/>
      <c r="AP57" s="695"/>
      <c r="AQ57" s="695"/>
    </row>
    <row r="58" spans="1:43" ht="76.5" customHeight="1">
      <c r="A58" s="897" t="s">
        <v>2195</v>
      </c>
      <c r="B58" s="914" t="s">
        <v>2369</v>
      </c>
      <c r="C58" s="957">
        <v>0.2</v>
      </c>
      <c r="D58" s="987">
        <v>0.8</v>
      </c>
      <c r="E58" s="909"/>
      <c r="F58" s="798"/>
      <c r="G58" s="798"/>
      <c r="H58" s="799">
        <f>IF(E58/C58&gt;=100%,100%,E58/C58)</f>
        <v>0</v>
      </c>
      <c r="I58" s="799">
        <f>IF(F58/D58&gt;=100%,100%,F58/D58)</f>
        <v>0</v>
      </c>
      <c r="J58" s="800"/>
      <c r="K58" s="800"/>
      <c r="L58" s="698"/>
      <c r="M58" s="701"/>
      <c r="N58" s="797"/>
      <c r="O58" s="800"/>
      <c r="P58" s="800"/>
      <c r="Q58" s="800"/>
      <c r="R58" s="801"/>
      <c r="S58" s="813"/>
      <c r="T58" s="1003">
        <v>15</v>
      </c>
      <c r="U58" s="1017">
        <f t="shared" ref="U58" si="45">SUM(E58:F58)</f>
        <v>0</v>
      </c>
      <c r="V58" s="804">
        <f t="shared" ref="V58" si="46">IF(U58/T58&gt;=100%,100%,U58/T58)</f>
        <v>0</v>
      </c>
      <c r="W58" s="984">
        <v>0.57999999999999996</v>
      </c>
      <c r="X58" s="1024">
        <v>0.5</v>
      </c>
      <c r="Y58" s="1027">
        <v>150000000</v>
      </c>
      <c r="Z58" s="812"/>
      <c r="AA58" s="812"/>
      <c r="AB58" s="1058">
        <f t="shared" ref="AB58:AB61" si="47">+AA58/Y58</f>
        <v>0</v>
      </c>
      <c r="AC58" s="1050"/>
      <c r="AD58" s="800" t="e">
        <f t="shared" si="1"/>
        <v>#DIV/0!</v>
      </c>
      <c r="AE58" s="807">
        <f t="shared" si="2"/>
        <v>0</v>
      </c>
      <c r="AF58" s="807"/>
      <c r="AG58" s="807"/>
      <c r="AH58" s="808" t="e">
        <f t="shared" si="3"/>
        <v>#DIV/0!</v>
      </c>
      <c r="AI58" s="1027">
        <v>360000000</v>
      </c>
      <c r="AJ58" s="803">
        <f t="shared" si="8"/>
        <v>0</v>
      </c>
      <c r="AK58" s="1069">
        <f t="shared" si="4"/>
        <v>0</v>
      </c>
      <c r="AL58" s="809"/>
      <c r="AM58" s="810"/>
      <c r="AN58" s="1091"/>
      <c r="AO58" s="1090" t="s">
        <v>2386</v>
      </c>
      <c r="AP58" s="690"/>
      <c r="AQ58" s="690"/>
    </row>
    <row r="59" spans="1:43" ht="33" customHeight="1">
      <c r="A59" s="897" t="s">
        <v>2196</v>
      </c>
      <c r="B59" s="915" t="s">
        <v>2369</v>
      </c>
      <c r="C59" s="957">
        <v>0</v>
      </c>
      <c r="D59" s="987">
        <v>0.2</v>
      </c>
      <c r="E59" s="909"/>
      <c r="F59" s="798"/>
      <c r="G59" s="798"/>
      <c r="H59" s="799" t="e">
        <f t="shared" ref="H59:H60" si="48">IF(E59/C59&gt;=100%,100%,E59/C59)</f>
        <v>#DIV/0!</v>
      </c>
      <c r="I59" s="799">
        <f t="shared" ref="I59:I60" si="49">IF(F59/D59&gt;=100%,100%,F59/D59)</f>
        <v>0</v>
      </c>
      <c r="J59" s="800"/>
      <c r="K59" s="800"/>
      <c r="L59" s="698"/>
      <c r="M59" s="701"/>
      <c r="N59" s="797"/>
      <c r="O59" s="800"/>
      <c r="P59" s="800"/>
      <c r="Q59" s="800"/>
      <c r="R59" s="801"/>
      <c r="S59" s="813"/>
      <c r="T59" s="847">
        <v>1</v>
      </c>
      <c r="U59" s="1017">
        <f t="shared" ref="U59:U60" si="50">SUM(E59:F59)</f>
        <v>0</v>
      </c>
      <c r="V59" s="804">
        <f t="shared" ref="V59:V60" si="51">IF(U59/T59&gt;=100%,100%,U59/T59)</f>
        <v>0</v>
      </c>
      <c r="W59" s="984">
        <v>0.21</v>
      </c>
      <c r="X59" s="1024">
        <v>0.5</v>
      </c>
      <c r="Y59" s="1027">
        <v>250000000</v>
      </c>
      <c r="Z59" s="812"/>
      <c r="AA59" s="812"/>
      <c r="AB59" s="1058">
        <f t="shared" si="47"/>
        <v>0</v>
      </c>
      <c r="AC59" s="1050"/>
      <c r="AD59" s="800" t="e">
        <f t="shared" si="1"/>
        <v>#DIV/0!</v>
      </c>
      <c r="AE59" s="807">
        <f t="shared" si="2"/>
        <v>0</v>
      </c>
      <c r="AF59" s="807"/>
      <c r="AG59" s="807"/>
      <c r="AH59" s="808" t="e">
        <f t="shared" si="3"/>
        <v>#DIV/0!</v>
      </c>
      <c r="AI59" s="1027">
        <v>340000000</v>
      </c>
      <c r="AJ59" s="803">
        <f t="shared" si="8"/>
        <v>0</v>
      </c>
      <c r="AK59" s="1069">
        <f t="shared" si="4"/>
        <v>0</v>
      </c>
      <c r="AL59" s="809"/>
      <c r="AM59" s="810"/>
      <c r="AN59" s="1091"/>
      <c r="AO59" s="1090" t="s">
        <v>2386</v>
      </c>
      <c r="AP59" s="690"/>
      <c r="AQ59" s="690"/>
    </row>
    <row r="60" spans="1:43" ht="350.25" customHeight="1">
      <c r="A60" s="897" t="s">
        <v>2197</v>
      </c>
      <c r="B60" s="916" t="s">
        <v>2367</v>
      </c>
      <c r="C60" s="952">
        <v>0</v>
      </c>
      <c r="D60" s="916">
        <v>0</v>
      </c>
      <c r="E60" s="909"/>
      <c r="F60" s="798"/>
      <c r="G60" s="798"/>
      <c r="H60" s="799" t="e">
        <f t="shared" si="48"/>
        <v>#DIV/0!</v>
      </c>
      <c r="I60" s="799" t="e">
        <f t="shared" si="49"/>
        <v>#DIV/0!</v>
      </c>
      <c r="J60" s="800"/>
      <c r="K60" s="800"/>
      <c r="L60" s="698"/>
      <c r="M60" s="701"/>
      <c r="N60" s="797"/>
      <c r="O60" s="800"/>
      <c r="P60" s="800"/>
      <c r="Q60" s="800"/>
      <c r="R60" s="801"/>
      <c r="S60" s="800"/>
      <c r="T60" s="1003">
        <v>1</v>
      </c>
      <c r="U60" s="1017">
        <f t="shared" si="50"/>
        <v>0</v>
      </c>
      <c r="V60" s="804">
        <f t="shared" si="51"/>
        <v>0</v>
      </c>
      <c r="W60" s="984">
        <v>0.33</v>
      </c>
      <c r="X60" s="1024">
        <v>0</v>
      </c>
      <c r="Y60" s="1029">
        <v>0</v>
      </c>
      <c r="Z60" s="812"/>
      <c r="AA60" s="812"/>
      <c r="AB60" s="1058" t="e">
        <f t="shared" si="47"/>
        <v>#DIV/0!</v>
      </c>
      <c r="AC60" s="1050"/>
      <c r="AD60" s="800" t="e">
        <f t="shared" si="1"/>
        <v>#DIV/0!</v>
      </c>
      <c r="AE60" s="807">
        <f t="shared" si="2"/>
        <v>0</v>
      </c>
      <c r="AF60" s="807"/>
      <c r="AG60" s="807"/>
      <c r="AH60" s="808" t="e">
        <f t="shared" si="3"/>
        <v>#DIV/0!</v>
      </c>
      <c r="AI60" s="1029">
        <v>700000000</v>
      </c>
      <c r="AJ60" s="803">
        <f t="shared" si="8"/>
        <v>0</v>
      </c>
      <c r="AK60" s="1069">
        <f t="shared" si="4"/>
        <v>0</v>
      </c>
      <c r="AL60" s="809"/>
      <c r="AM60" s="810"/>
      <c r="AN60" s="1091"/>
      <c r="AO60" s="1090" t="s">
        <v>2384</v>
      </c>
      <c r="AP60" s="690"/>
      <c r="AQ60" s="690"/>
    </row>
    <row r="61" spans="1:43" ht="49.5" customHeight="1">
      <c r="A61" s="896" t="s">
        <v>2337</v>
      </c>
      <c r="B61" s="785"/>
      <c r="C61" s="906"/>
      <c r="D61" s="983"/>
      <c r="E61" s="906"/>
      <c r="F61" s="782"/>
      <c r="G61" s="782"/>
      <c r="H61" s="783"/>
      <c r="I61" s="783">
        <f>+SUMPRODUCT(I62:I65,X62:X65)</f>
        <v>0</v>
      </c>
      <c r="J61" s="784"/>
      <c r="K61" s="784"/>
      <c r="L61" s="817"/>
      <c r="M61" s="817"/>
      <c r="N61" s="817"/>
      <c r="O61" s="784"/>
      <c r="P61" s="784"/>
      <c r="Q61" s="784"/>
      <c r="R61" s="818"/>
      <c r="S61" s="819"/>
      <c r="T61" s="1006"/>
      <c r="U61" s="1036"/>
      <c r="V61" s="783">
        <f>+SUMPRODUCT(V62:V65,W62:W65)</f>
        <v>0</v>
      </c>
      <c r="W61" s="788">
        <v>0.3</v>
      </c>
      <c r="X61" s="787">
        <v>0.4</v>
      </c>
      <c r="Y61" s="789">
        <f>SUM(Y62:Y65)</f>
        <v>2300000000</v>
      </c>
      <c r="Z61" s="789">
        <f>SUM(Z62:Z65)</f>
        <v>0</v>
      </c>
      <c r="AA61" s="789">
        <f>SUM(AA62:AA65)</f>
        <v>0</v>
      </c>
      <c r="AB61" s="1057">
        <f t="shared" si="47"/>
        <v>0</v>
      </c>
      <c r="AC61" s="789">
        <f>SUM(AC62:AC65)</f>
        <v>0</v>
      </c>
      <c r="AD61" s="790" t="e">
        <f t="shared" si="1"/>
        <v>#DIV/0!</v>
      </c>
      <c r="AE61" s="791">
        <f t="shared" si="2"/>
        <v>0</v>
      </c>
      <c r="AF61" s="791"/>
      <c r="AG61" s="791"/>
      <c r="AH61" s="792" t="e">
        <f t="shared" si="3"/>
        <v>#DIV/0!</v>
      </c>
      <c r="AI61" s="789">
        <f>SUM(AI62:AI65)</f>
        <v>8800000000</v>
      </c>
      <c r="AJ61" s="789">
        <f>SUM(AJ62:AJ65)</f>
        <v>0</v>
      </c>
      <c r="AK61" s="1068">
        <f t="shared" si="4"/>
        <v>0</v>
      </c>
      <c r="AL61" s="793"/>
      <c r="AM61" s="794"/>
      <c r="AN61" s="795"/>
      <c r="AO61" s="796"/>
      <c r="AP61" s="695"/>
      <c r="AQ61" s="695"/>
    </row>
    <row r="62" spans="1:43" ht="63.75">
      <c r="A62" s="897" t="s">
        <v>2198</v>
      </c>
      <c r="B62" s="917" t="s">
        <v>2367</v>
      </c>
      <c r="C62" s="958">
        <v>1</v>
      </c>
      <c r="D62" s="918">
        <v>1</v>
      </c>
      <c r="E62" s="909"/>
      <c r="F62" s="798"/>
      <c r="G62" s="798"/>
      <c r="H62" s="799">
        <f>IF(E62/C62&gt;=100%,100%,E62/C62)</f>
        <v>0</v>
      </c>
      <c r="I62" s="799">
        <f>IF(F62/D62&gt;=100%,100%,F62/D62)</f>
        <v>0</v>
      </c>
      <c r="J62" s="800"/>
      <c r="K62" s="800"/>
      <c r="L62" s="698"/>
      <c r="M62" s="701"/>
      <c r="N62" s="797"/>
      <c r="O62" s="800"/>
      <c r="P62" s="800"/>
      <c r="Q62" s="800"/>
      <c r="R62" s="801"/>
      <c r="S62" s="813"/>
      <c r="T62" s="1003">
        <v>15</v>
      </c>
      <c r="U62" s="1017">
        <f t="shared" ref="U62" si="52">SUM(E62:F62)</f>
        <v>0</v>
      </c>
      <c r="V62" s="804">
        <f t="shared" ref="V62:V65" si="53">IF(U62/T62&gt;=100%,100%,U62/T62)</f>
        <v>0</v>
      </c>
      <c r="W62" s="984">
        <v>0.57999999999999996</v>
      </c>
      <c r="X62" s="1024">
        <v>0.3</v>
      </c>
      <c r="Y62" s="1027">
        <v>200000000</v>
      </c>
      <c r="Z62" s="812"/>
      <c r="AA62" s="812"/>
      <c r="AB62" s="1058">
        <f t="shared" ref="AB62:AB65" si="54">+AA62/Y62</f>
        <v>0</v>
      </c>
      <c r="AC62" s="1050"/>
      <c r="AD62" s="800" t="e">
        <f t="shared" si="1"/>
        <v>#DIV/0!</v>
      </c>
      <c r="AE62" s="807">
        <f t="shared" si="2"/>
        <v>0</v>
      </c>
      <c r="AF62" s="807"/>
      <c r="AG62" s="807"/>
      <c r="AH62" s="808" t="e">
        <f t="shared" si="3"/>
        <v>#DIV/0!</v>
      </c>
      <c r="AI62" s="1027">
        <v>900000000</v>
      </c>
      <c r="AJ62" s="803">
        <f t="shared" si="8"/>
        <v>0</v>
      </c>
      <c r="AK62" s="1069">
        <f t="shared" si="4"/>
        <v>0</v>
      </c>
      <c r="AL62" s="809"/>
      <c r="AM62" s="810"/>
      <c r="AN62" s="1091"/>
      <c r="AO62" s="1090" t="s">
        <v>2386</v>
      </c>
      <c r="AP62" s="690"/>
      <c r="AQ62" s="690"/>
    </row>
    <row r="63" spans="1:43" ht="63.75">
      <c r="A63" s="897" t="s">
        <v>2199</v>
      </c>
      <c r="B63" s="918" t="s">
        <v>2369</v>
      </c>
      <c r="C63" s="959">
        <v>0.1</v>
      </c>
      <c r="D63" s="988">
        <v>0.9</v>
      </c>
      <c r="E63" s="909"/>
      <c r="F63" s="798"/>
      <c r="G63" s="798"/>
      <c r="H63" s="799">
        <f t="shared" ref="H63:H65" si="55">IF(E63/C63&gt;=100%,100%,E63/C63)</f>
        <v>0</v>
      </c>
      <c r="I63" s="799">
        <f t="shared" ref="I63:I65" si="56">IF(F63/D63&gt;=100%,100%,F63/D63)</f>
        <v>0</v>
      </c>
      <c r="J63" s="800"/>
      <c r="K63" s="800"/>
      <c r="L63" s="698"/>
      <c r="M63" s="701"/>
      <c r="N63" s="797"/>
      <c r="O63" s="800"/>
      <c r="P63" s="800"/>
      <c r="Q63" s="800"/>
      <c r="R63" s="801"/>
      <c r="S63" s="813"/>
      <c r="T63" s="847">
        <v>1</v>
      </c>
      <c r="U63" s="1017">
        <f t="shared" ref="U63:U65" si="57">SUM(E63:F63)</f>
        <v>0</v>
      </c>
      <c r="V63" s="804">
        <f t="shared" si="53"/>
        <v>0</v>
      </c>
      <c r="W63" s="984">
        <v>0.33</v>
      </c>
      <c r="X63" s="1024">
        <v>0.45</v>
      </c>
      <c r="Y63" s="1027">
        <v>1700000000</v>
      </c>
      <c r="Z63" s="812"/>
      <c r="AA63" s="812"/>
      <c r="AB63" s="1058">
        <f t="shared" si="54"/>
        <v>0</v>
      </c>
      <c r="AC63" s="1050"/>
      <c r="AD63" s="800" t="e">
        <f t="shared" si="1"/>
        <v>#DIV/0!</v>
      </c>
      <c r="AE63" s="807">
        <f t="shared" si="2"/>
        <v>0</v>
      </c>
      <c r="AF63" s="807"/>
      <c r="AG63" s="807"/>
      <c r="AH63" s="808" t="e">
        <f t="shared" si="3"/>
        <v>#DIV/0!</v>
      </c>
      <c r="AI63" s="1027">
        <v>4700000000</v>
      </c>
      <c r="AJ63" s="803">
        <f t="shared" si="8"/>
        <v>0</v>
      </c>
      <c r="AK63" s="1069">
        <f t="shared" si="4"/>
        <v>0</v>
      </c>
      <c r="AL63" s="809"/>
      <c r="AM63" s="810"/>
      <c r="AN63" s="1091"/>
      <c r="AO63" s="1090" t="s">
        <v>2386</v>
      </c>
      <c r="AP63" s="690"/>
      <c r="AQ63" s="690"/>
    </row>
    <row r="64" spans="1:43" ht="25.5">
      <c r="A64" s="897" t="s">
        <v>2200</v>
      </c>
      <c r="B64" s="918" t="s">
        <v>2367</v>
      </c>
      <c r="C64" s="958">
        <v>0</v>
      </c>
      <c r="D64" s="918">
        <v>1</v>
      </c>
      <c r="E64" s="909"/>
      <c r="F64" s="798"/>
      <c r="G64" s="798"/>
      <c r="H64" s="799" t="e">
        <f t="shared" si="55"/>
        <v>#DIV/0!</v>
      </c>
      <c r="I64" s="799">
        <f t="shared" si="56"/>
        <v>0</v>
      </c>
      <c r="J64" s="800"/>
      <c r="K64" s="800"/>
      <c r="L64" s="698"/>
      <c r="M64" s="701"/>
      <c r="N64" s="797"/>
      <c r="O64" s="800"/>
      <c r="P64" s="800"/>
      <c r="Q64" s="800"/>
      <c r="R64" s="801"/>
      <c r="S64" s="813"/>
      <c r="T64" s="1003">
        <v>5</v>
      </c>
      <c r="U64" s="1017">
        <f t="shared" si="57"/>
        <v>0</v>
      </c>
      <c r="V64" s="804">
        <f t="shared" si="53"/>
        <v>0</v>
      </c>
      <c r="W64" s="984">
        <v>0.2</v>
      </c>
      <c r="X64" s="1024">
        <v>0.15</v>
      </c>
      <c r="Y64" s="1027">
        <v>200000000</v>
      </c>
      <c r="Z64" s="812"/>
      <c r="AA64" s="812"/>
      <c r="AB64" s="1058">
        <f t="shared" si="54"/>
        <v>0</v>
      </c>
      <c r="AC64" s="1050"/>
      <c r="AD64" s="800" t="e">
        <f t="shared" si="1"/>
        <v>#DIV/0!</v>
      </c>
      <c r="AE64" s="807">
        <f t="shared" si="2"/>
        <v>0</v>
      </c>
      <c r="AF64" s="807"/>
      <c r="AG64" s="807"/>
      <c r="AH64" s="808" t="e">
        <f t="shared" si="3"/>
        <v>#DIV/0!</v>
      </c>
      <c r="AI64" s="1027">
        <v>2400000000</v>
      </c>
      <c r="AJ64" s="803">
        <f t="shared" si="8"/>
        <v>0</v>
      </c>
      <c r="AK64" s="1069">
        <f t="shared" si="4"/>
        <v>0</v>
      </c>
      <c r="AL64" s="809"/>
      <c r="AM64" s="810"/>
      <c r="AN64" s="1091"/>
      <c r="AO64" s="1142" t="s">
        <v>2386</v>
      </c>
      <c r="AP64" s="690"/>
      <c r="AQ64" s="690"/>
    </row>
    <row r="65" spans="1:43" ht="26.25" customHeight="1" thickBot="1">
      <c r="A65" s="897" t="s">
        <v>2201</v>
      </c>
      <c r="B65" s="918" t="s">
        <v>2367</v>
      </c>
      <c r="C65" s="958">
        <v>0</v>
      </c>
      <c r="D65" s="918">
        <v>1</v>
      </c>
      <c r="E65" s="909"/>
      <c r="F65" s="798"/>
      <c r="G65" s="798"/>
      <c r="H65" s="799" t="e">
        <f t="shared" si="55"/>
        <v>#DIV/0!</v>
      </c>
      <c r="I65" s="799">
        <f t="shared" si="56"/>
        <v>0</v>
      </c>
      <c r="J65" s="800"/>
      <c r="K65" s="800"/>
      <c r="L65" s="698"/>
      <c r="M65" s="701"/>
      <c r="N65" s="797"/>
      <c r="O65" s="800"/>
      <c r="P65" s="800"/>
      <c r="Q65" s="800"/>
      <c r="R65" s="801"/>
      <c r="S65" s="800"/>
      <c r="T65" s="1003">
        <v>5</v>
      </c>
      <c r="U65" s="1017">
        <f t="shared" si="57"/>
        <v>0</v>
      </c>
      <c r="V65" s="804">
        <f t="shared" si="53"/>
        <v>0</v>
      </c>
      <c r="W65" s="984">
        <v>0.2</v>
      </c>
      <c r="X65" s="1024">
        <v>0.15</v>
      </c>
      <c r="Y65" s="1027">
        <v>200000000</v>
      </c>
      <c r="Z65" s="812"/>
      <c r="AA65" s="812"/>
      <c r="AB65" s="1058">
        <f t="shared" si="54"/>
        <v>0</v>
      </c>
      <c r="AC65" s="1050"/>
      <c r="AD65" s="800" t="e">
        <f t="shared" si="1"/>
        <v>#DIV/0!</v>
      </c>
      <c r="AE65" s="807">
        <f t="shared" si="2"/>
        <v>0</v>
      </c>
      <c r="AF65" s="807"/>
      <c r="AG65" s="807"/>
      <c r="AH65" s="808" t="e">
        <f t="shared" si="3"/>
        <v>#DIV/0!</v>
      </c>
      <c r="AI65" s="1027">
        <v>800000000</v>
      </c>
      <c r="AJ65" s="803">
        <f t="shared" si="8"/>
        <v>0</v>
      </c>
      <c r="AK65" s="1069">
        <f t="shared" si="4"/>
        <v>0</v>
      </c>
      <c r="AL65" s="809"/>
      <c r="AM65" s="810"/>
      <c r="AN65" s="1091"/>
      <c r="AO65" s="1144"/>
      <c r="AP65" s="690"/>
      <c r="AQ65" s="690"/>
    </row>
    <row r="66" spans="1:43" ht="26.25" customHeight="1">
      <c r="A66" s="894" t="s">
        <v>2347</v>
      </c>
      <c r="B66" s="919"/>
      <c r="C66" s="908"/>
      <c r="D66" s="989"/>
      <c r="E66" s="908"/>
      <c r="F66" s="821"/>
      <c r="G66" s="821"/>
      <c r="H66" s="754" t="e">
        <f>+(H67*W67)+(H107*W107)</f>
        <v>#DIV/0!</v>
      </c>
      <c r="I66" s="754" t="e">
        <f>+(I67*X67)+(I107*X107)</f>
        <v>#DIV/0!</v>
      </c>
      <c r="J66" s="822"/>
      <c r="K66" s="822"/>
      <c r="L66" s="699"/>
      <c r="M66" s="697"/>
      <c r="N66" s="697"/>
      <c r="O66" s="822"/>
      <c r="P66" s="822"/>
      <c r="Q66" s="822"/>
      <c r="R66" s="822"/>
      <c r="S66" s="822"/>
      <c r="T66" s="1008"/>
      <c r="U66" s="1038"/>
      <c r="V66" s="1046">
        <f>+(V67*W67)+(V107*W107)</f>
        <v>0</v>
      </c>
      <c r="W66" s="887">
        <v>0.35</v>
      </c>
      <c r="X66" s="887">
        <v>0.35</v>
      </c>
      <c r="Y66" s="758">
        <f>+Y67+Y107</f>
        <v>9630441849</v>
      </c>
      <c r="Z66" s="758">
        <f>+Z67+Z107</f>
        <v>0</v>
      </c>
      <c r="AA66" s="758">
        <f>+AA67+AA107</f>
        <v>0</v>
      </c>
      <c r="AB66" s="1059">
        <f t="shared" si="39"/>
        <v>0</v>
      </c>
      <c r="AC66" s="758">
        <f>+AC67+AC107</f>
        <v>0</v>
      </c>
      <c r="AD66" s="822" t="e">
        <f t="shared" si="1"/>
        <v>#DIV/0!</v>
      </c>
      <c r="AE66" s="826">
        <f t="shared" si="2"/>
        <v>0</v>
      </c>
      <c r="AF66" s="826"/>
      <c r="AG66" s="826"/>
      <c r="AH66" s="827" t="e">
        <f t="shared" si="3"/>
        <v>#DIV/0!</v>
      </c>
      <c r="AI66" s="758">
        <f>+AI67+AI107</f>
        <v>36554551175.959999</v>
      </c>
      <c r="AJ66" s="758">
        <f>+AJ67+AJ107</f>
        <v>0</v>
      </c>
      <c r="AK66" s="1070">
        <f t="shared" si="4"/>
        <v>0</v>
      </c>
      <c r="AL66" s="824"/>
      <c r="AM66" s="828"/>
      <c r="AN66" s="829"/>
      <c r="AO66" s="830"/>
      <c r="AP66" s="696"/>
      <c r="AQ66" s="696"/>
    </row>
    <row r="67" spans="1:43" ht="38.25" customHeight="1">
      <c r="A67" s="895" t="s">
        <v>2338</v>
      </c>
      <c r="B67" s="770"/>
      <c r="C67" s="905"/>
      <c r="D67" s="982"/>
      <c r="E67" s="905"/>
      <c r="F67" s="766"/>
      <c r="G67" s="766"/>
      <c r="H67" s="768">
        <f>+(H68*W68)+(H73*W73)+(H78*W78)+(H87*W87)+(H92*W92)+(H103*W103)</f>
        <v>0</v>
      </c>
      <c r="I67" s="1025" t="e">
        <f>+(I68*X68)+(I73*X73)+(I78*X78)+(I87*X87)+(I92*X92)+(I103*X103)</f>
        <v>#DIV/0!</v>
      </c>
      <c r="J67" s="832"/>
      <c r="K67" s="832"/>
      <c r="L67" s="769"/>
      <c r="M67" s="770"/>
      <c r="N67" s="770"/>
      <c r="O67" s="832"/>
      <c r="P67" s="832"/>
      <c r="Q67" s="832"/>
      <c r="R67" s="814"/>
      <c r="S67" s="832"/>
      <c r="T67" s="1009"/>
      <c r="U67" s="1035"/>
      <c r="V67" s="1025">
        <f>+(V68*W68)+(V73*W73)+(V78*W78)+(V87*W87)+(V92*W92)+(V103*W103)</f>
        <v>0</v>
      </c>
      <c r="W67" s="831">
        <v>0.56999999999999995</v>
      </c>
      <c r="X67" s="831">
        <v>0.56999999999999995</v>
      </c>
      <c r="Y67" s="772">
        <f>+Y68+Y73+Y78+Y87+Y92+Y103</f>
        <v>4384742500</v>
      </c>
      <c r="Z67" s="772">
        <f>+Z68+Z73+Z78+Z87+Z92+Z103</f>
        <v>0</v>
      </c>
      <c r="AA67" s="772">
        <f>+AA68+AA73+AA78+AA87+AA92+AA103</f>
        <v>0</v>
      </c>
      <c r="AB67" s="1056">
        <f t="shared" si="39"/>
        <v>0</v>
      </c>
      <c r="AC67" s="772">
        <f>+AC68+AC73+AC78+AC87+AC92+AC103</f>
        <v>0</v>
      </c>
      <c r="AD67" s="832" t="e">
        <f t="shared" si="1"/>
        <v>#DIV/0!</v>
      </c>
      <c r="AE67" s="836">
        <f t="shared" si="2"/>
        <v>0</v>
      </c>
      <c r="AF67" s="836"/>
      <c r="AG67" s="836"/>
      <c r="AH67" s="776" t="e">
        <f t="shared" si="3"/>
        <v>#DIV/0!</v>
      </c>
      <c r="AI67" s="772">
        <f>+AI68+AI73+AI78+AI87+AI92+AI103</f>
        <v>18856198123.959999</v>
      </c>
      <c r="AJ67" s="772">
        <f>+AJ68+AJ73+AJ78+AJ87+AJ92+AJ103</f>
        <v>0</v>
      </c>
      <c r="AK67" s="1076">
        <f t="shared" si="4"/>
        <v>0</v>
      </c>
      <c r="AL67" s="834"/>
      <c r="AM67" s="778"/>
      <c r="AN67" s="779"/>
      <c r="AO67" s="780"/>
      <c r="AP67" s="694"/>
      <c r="AQ67" s="694"/>
    </row>
    <row r="68" spans="1:43" ht="40.5" customHeight="1">
      <c r="A68" s="896" t="s">
        <v>2339</v>
      </c>
      <c r="B68" s="785"/>
      <c r="C68" s="906"/>
      <c r="D68" s="983"/>
      <c r="E68" s="906"/>
      <c r="F68" s="782"/>
      <c r="G68" s="782"/>
      <c r="H68" s="783"/>
      <c r="I68" s="783">
        <f>+SUMPRODUCT(I69:I72,X69:X72)</f>
        <v>0</v>
      </c>
      <c r="J68" s="840"/>
      <c r="K68" s="840"/>
      <c r="L68" s="784"/>
      <c r="M68" s="785"/>
      <c r="N68" s="785"/>
      <c r="O68" s="840"/>
      <c r="P68" s="840"/>
      <c r="Q68" s="840"/>
      <c r="R68" s="818"/>
      <c r="S68" s="840"/>
      <c r="T68" s="1010"/>
      <c r="U68" s="1036"/>
      <c r="V68" s="783">
        <f>+SUMPRODUCT(V69:V72,W69:W72)</f>
        <v>0</v>
      </c>
      <c r="W68" s="783">
        <v>0.1</v>
      </c>
      <c r="X68" s="783">
        <v>0.1</v>
      </c>
      <c r="Y68" s="789">
        <f>SUM(Y69:Y72)</f>
        <v>800000000</v>
      </c>
      <c r="Z68" s="789">
        <f>SUM(Z69:Z72)</f>
        <v>0</v>
      </c>
      <c r="AA68" s="789">
        <f>SUM(AA69:AA72)</f>
        <v>0</v>
      </c>
      <c r="AB68" s="1057">
        <f t="shared" si="39"/>
        <v>0</v>
      </c>
      <c r="AC68" s="789">
        <f>SUM(AC69:AC72)</f>
        <v>0</v>
      </c>
      <c r="AD68" s="840" t="e">
        <f t="shared" si="1"/>
        <v>#DIV/0!</v>
      </c>
      <c r="AE68" s="844">
        <f t="shared" si="2"/>
        <v>0</v>
      </c>
      <c r="AF68" s="844"/>
      <c r="AG68" s="844"/>
      <c r="AH68" s="792" t="e">
        <f t="shared" si="3"/>
        <v>#DIV/0!</v>
      </c>
      <c r="AI68" s="789">
        <f>SUM(AI69:AI72)</f>
        <v>2700000000</v>
      </c>
      <c r="AJ68" s="789">
        <f>SUM(AJ69:AJ72)</f>
        <v>0</v>
      </c>
      <c r="AK68" s="1075">
        <f t="shared" si="4"/>
        <v>0</v>
      </c>
      <c r="AL68" s="842"/>
      <c r="AM68" s="794"/>
      <c r="AN68" s="795"/>
      <c r="AO68" s="796"/>
      <c r="AP68" s="695"/>
      <c r="AQ68" s="695"/>
    </row>
    <row r="69" spans="1:43" ht="29.25" customHeight="1">
      <c r="A69" s="899" t="s">
        <v>2202</v>
      </c>
      <c r="B69" s="920" t="s">
        <v>2367</v>
      </c>
      <c r="C69" s="960">
        <v>1</v>
      </c>
      <c r="D69" s="921">
        <v>2</v>
      </c>
      <c r="E69" s="909"/>
      <c r="F69" s="798"/>
      <c r="G69" s="798"/>
      <c r="H69" s="799">
        <f>IF(E69/C69&gt;=100%,100%,E69/C69)</f>
        <v>0</v>
      </c>
      <c r="I69" s="799">
        <f>IF(F69/D69&gt;=100%,100%,F69/D69)</f>
        <v>0</v>
      </c>
      <c r="J69" s="846"/>
      <c r="K69" s="846"/>
      <c r="L69" s="698"/>
      <c r="M69" s="701"/>
      <c r="N69" s="797"/>
      <c r="O69" s="846"/>
      <c r="P69" s="846"/>
      <c r="Q69" s="846"/>
      <c r="R69" s="801"/>
      <c r="S69" s="846"/>
      <c r="T69" s="1011">
        <v>5</v>
      </c>
      <c r="U69" s="1017">
        <f t="shared" ref="U69:U213" si="58">SUM(E69:F69)</f>
        <v>0</v>
      </c>
      <c r="V69" s="804">
        <f t="shared" si="5"/>
        <v>0</v>
      </c>
      <c r="W69" s="984">
        <v>0.55000000000000004</v>
      </c>
      <c r="X69" s="845">
        <v>0.2</v>
      </c>
      <c r="Y69" s="1027">
        <v>700000000</v>
      </c>
      <c r="Z69" s="837"/>
      <c r="AA69" s="837"/>
      <c r="AB69" s="1058">
        <f t="shared" si="39"/>
        <v>0</v>
      </c>
      <c r="AC69" s="1051"/>
      <c r="AD69" s="846" t="e">
        <f t="shared" si="1"/>
        <v>#DIV/0!</v>
      </c>
      <c r="AE69" s="848">
        <f t="shared" si="2"/>
        <v>0</v>
      </c>
      <c r="AF69" s="848"/>
      <c r="AG69" s="848"/>
      <c r="AH69" s="808" t="e">
        <f t="shared" si="3"/>
        <v>#DIV/0!</v>
      </c>
      <c r="AI69" s="1027">
        <v>1600000000</v>
      </c>
      <c r="AJ69" s="865">
        <f t="shared" si="8"/>
        <v>0</v>
      </c>
      <c r="AK69" s="1071">
        <f t="shared" si="4"/>
        <v>0</v>
      </c>
      <c r="AL69" s="839"/>
      <c r="AM69" s="810"/>
      <c r="AN69" s="1091"/>
      <c r="AO69" s="1167" t="s">
        <v>2387</v>
      </c>
      <c r="AP69" s="690"/>
      <c r="AQ69" s="690"/>
    </row>
    <row r="70" spans="1:43" ht="36.75" customHeight="1" thickBot="1">
      <c r="A70" s="898" t="s">
        <v>2203</v>
      </c>
      <c r="B70" s="921" t="s">
        <v>2367</v>
      </c>
      <c r="C70" s="960">
        <v>0</v>
      </c>
      <c r="D70" s="921">
        <v>1</v>
      </c>
      <c r="E70" s="909"/>
      <c r="F70" s="798"/>
      <c r="G70" s="798"/>
      <c r="H70" s="799" t="e">
        <f t="shared" ref="H70:H72" si="59">IF(E70/C70&gt;=100%,100%,E70/C70)</f>
        <v>#DIV/0!</v>
      </c>
      <c r="I70" s="799">
        <f t="shared" ref="I70:I72" si="60">IF(F70/D70&gt;=100%,100%,F70/D70)</f>
        <v>0</v>
      </c>
      <c r="J70" s="849"/>
      <c r="K70" s="849"/>
      <c r="L70" s="698"/>
      <c r="M70" s="701"/>
      <c r="N70" s="797"/>
      <c r="O70" s="849"/>
      <c r="P70" s="849"/>
      <c r="Q70" s="849"/>
      <c r="R70" s="801"/>
      <c r="S70" s="849"/>
      <c r="T70" s="1017">
        <v>2</v>
      </c>
      <c r="U70" s="1017">
        <f t="shared" si="58"/>
        <v>0</v>
      </c>
      <c r="V70" s="804">
        <f t="shared" si="5"/>
        <v>0</v>
      </c>
      <c r="W70" s="984">
        <v>0.3</v>
      </c>
      <c r="X70" s="845">
        <v>0.6</v>
      </c>
      <c r="Y70" s="1027">
        <v>38057118</v>
      </c>
      <c r="Z70" s="837"/>
      <c r="AA70" s="837"/>
      <c r="AB70" s="1058">
        <f t="shared" si="39"/>
        <v>0</v>
      </c>
      <c r="AC70" s="1051"/>
      <c r="AD70" s="846" t="e">
        <f t="shared" ref="AD70:AD72" si="61">+AC70/AA70</f>
        <v>#DIV/0!</v>
      </c>
      <c r="AE70" s="848">
        <f t="shared" si="2"/>
        <v>0</v>
      </c>
      <c r="AF70" s="848"/>
      <c r="AG70" s="848"/>
      <c r="AH70" s="808" t="e">
        <f t="shared" si="3"/>
        <v>#DIV/0!</v>
      </c>
      <c r="AI70" s="1027">
        <v>738057118</v>
      </c>
      <c r="AJ70" s="865">
        <f t="shared" si="8"/>
        <v>0</v>
      </c>
      <c r="AK70" s="1071">
        <f t="shared" ref="AK70" si="62">+AJ70/AI70</f>
        <v>0</v>
      </c>
      <c r="AL70" s="839"/>
      <c r="AM70" s="810"/>
      <c r="AN70" s="1091"/>
      <c r="AO70" s="1144"/>
      <c r="AP70" s="690"/>
      <c r="AQ70" s="690"/>
    </row>
    <row r="71" spans="1:43" ht="29.25" customHeight="1">
      <c r="A71" s="897" t="s">
        <v>2204</v>
      </c>
      <c r="B71" s="921" t="s">
        <v>2367</v>
      </c>
      <c r="C71" s="960">
        <v>0</v>
      </c>
      <c r="D71" s="921">
        <v>1</v>
      </c>
      <c r="E71" s="909"/>
      <c r="F71" s="798"/>
      <c r="G71" s="798"/>
      <c r="H71" s="799" t="e">
        <f t="shared" si="59"/>
        <v>#DIV/0!</v>
      </c>
      <c r="I71" s="799">
        <f t="shared" si="60"/>
        <v>0</v>
      </c>
      <c r="J71" s="851"/>
      <c r="K71" s="851"/>
      <c r="L71" s="698"/>
      <c r="M71" s="701"/>
      <c r="N71" s="797"/>
      <c r="O71" s="851"/>
      <c r="P71" s="851"/>
      <c r="Q71" s="851"/>
      <c r="R71" s="801"/>
      <c r="S71" s="851"/>
      <c r="T71" s="1012">
        <v>2</v>
      </c>
      <c r="U71" s="1017">
        <f t="shared" si="58"/>
        <v>0</v>
      </c>
      <c r="V71" s="804">
        <f t="shared" si="5"/>
        <v>0</v>
      </c>
      <c r="W71" s="984">
        <v>0.08</v>
      </c>
      <c r="X71" s="845">
        <v>0.1</v>
      </c>
      <c r="Y71" s="1027">
        <v>50000000</v>
      </c>
      <c r="Z71" s="837"/>
      <c r="AA71" s="837"/>
      <c r="AB71" s="1058">
        <f t="shared" si="39"/>
        <v>0</v>
      </c>
      <c r="AC71" s="1051"/>
      <c r="AD71" s="846" t="e">
        <f t="shared" si="61"/>
        <v>#DIV/0!</v>
      </c>
      <c r="AE71" s="848">
        <f t="shared" si="2"/>
        <v>0</v>
      </c>
      <c r="AF71" s="848"/>
      <c r="AG71" s="848"/>
      <c r="AH71" s="808" t="e">
        <f t="shared" si="3"/>
        <v>#DIV/0!</v>
      </c>
      <c r="AI71" s="1027">
        <v>300000000</v>
      </c>
      <c r="AJ71" s="869">
        <f t="shared" si="8"/>
        <v>0</v>
      </c>
      <c r="AK71" s="1073">
        <f t="shared" si="4"/>
        <v>0</v>
      </c>
      <c r="AL71" s="853"/>
      <c r="AM71" s="810"/>
      <c r="AN71" s="1091"/>
      <c r="AO71" s="1167" t="s">
        <v>2387</v>
      </c>
      <c r="AP71" s="690"/>
      <c r="AQ71" s="690"/>
    </row>
    <row r="72" spans="1:43" ht="29.25" customHeight="1">
      <c r="A72" s="897" t="s">
        <v>2205</v>
      </c>
      <c r="B72" s="921" t="s">
        <v>2367</v>
      </c>
      <c r="C72" s="960">
        <v>0</v>
      </c>
      <c r="D72" s="921">
        <v>1</v>
      </c>
      <c r="E72" s="909"/>
      <c r="F72" s="798"/>
      <c r="G72" s="798"/>
      <c r="H72" s="799" t="e">
        <f t="shared" si="59"/>
        <v>#DIV/0!</v>
      </c>
      <c r="I72" s="799">
        <f t="shared" si="60"/>
        <v>0</v>
      </c>
      <c r="J72" s="886"/>
      <c r="K72" s="886"/>
      <c r="L72" s="698"/>
      <c r="M72" s="701"/>
      <c r="N72" s="797"/>
      <c r="O72" s="886"/>
      <c r="P72" s="886"/>
      <c r="Q72" s="886"/>
      <c r="R72" s="801"/>
      <c r="S72" s="886"/>
      <c r="T72" s="1012">
        <v>2</v>
      </c>
      <c r="U72" s="1017">
        <f t="shared" si="58"/>
        <v>0</v>
      </c>
      <c r="V72" s="804">
        <f t="shared" si="5"/>
        <v>0</v>
      </c>
      <c r="W72" s="984">
        <v>7.0000000000000007E-2</v>
      </c>
      <c r="X72" s="845">
        <v>0.1</v>
      </c>
      <c r="Y72" s="1027">
        <v>11942882</v>
      </c>
      <c r="Z72" s="837"/>
      <c r="AA72" s="837"/>
      <c r="AB72" s="1058">
        <f t="shared" si="39"/>
        <v>0</v>
      </c>
      <c r="AC72" s="1051"/>
      <c r="AD72" s="846" t="e">
        <f t="shared" si="61"/>
        <v>#DIV/0!</v>
      </c>
      <c r="AE72" s="848">
        <f t="shared" si="2"/>
        <v>0</v>
      </c>
      <c r="AF72" s="848"/>
      <c r="AG72" s="848"/>
      <c r="AH72" s="808" t="e">
        <f t="shared" si="3"/>
        <v>#DIV/0!</v>
      </c>
      <c r="AI72" s="1027">
        <v>61942882</v>
      </c>
      <c r="AJ72" s="869">
        <f t="shared" si="8"/>
        <v>0</v>
      </c>
      <c r="AK72" s="1073">
        <f t="shared" si="4"/>
        <v>0</v>
      </c>
      <c r="AL72" s="870"/>
      <c r="AM72" s="810"/>
      <c r="AN72" s="1091"/>
      <c r="AO72" s="1144"/>
      <c r="AP72" s="690"/>
      <c r="AQ72" s="690"/>
    </row>
    <row r="73" spans="1:43" ht="67.5" customHeight="1">
      <c r="A73" s="896" t="s">
        <v>2340</v>
      </c>
      <c r="B73" s="785"/>
      <c r="C73" s="906"/>
      <c r="D73" s="983"/>
      <c r="E73" s="906"/>
      <c r="F73" s="782"/>
      <c r="G73" s="782"/>
      <c r="H73" s="783"/>
      <c r="I73" s="783">
        <f>+SUMPRODUCT(I74:I77,X74:X77)</f>
        <v>0</v>
      </c>
      <c r="J73" s="840"/>
      <c r="K73" s="840"/>
      <c r="L73" s="784"/>
      <c r="M73" s="785"/>
      <c r="N73" s="785"/>
      <c r="O73" s="840"/>
      <c r="P73" s="840"/>
      <c r="Q73" s="840"/>
      <c r="R73" s="818"/>
      <c r="S73" s="840"/>
      <c r="T73" s="1010"/>
      <c r="U73" s="1036"/>
      <c r="V73" s="783">
        <f>+SUMPRODUCT(V74:V77,W74:W77)</f>
        <v>0</v>
      </c>
      <c r="W73" s="783">
        <v>0.1</v>
      </c>
      <c r="X73" s="783">
        <v>0.1</v>
      </c>
      <c r="Y73" s="789">
        <f>SUM(Y74:Y77)</f>
        <v>600000000</v>
      </c>
      <c r="Z73" s="789">
        <f>SUM(Z74:Z77)</f>
        <v>0</v>
      </c>
      <c r="AA73" s="789">
        <f>SUM(AA74:AA77)</f>
        <v>0</v>
      </c>
      <c r="AB73" s="1057">
        <f t="shared" ref="AB73:AB77" si="63">+AA73/Y73</f>
        <v>0</v>
      </c>
      <c r="AC73" s="789">
        <f>SUM(AC74:AC77)</f>
        <v>0</v>
      </c>
      <c r="AD73" s="840" t="e">
        <f t="shared" si="1"/>
        <v>#DIV/0!</v>
      </c>
      <c r="AE73" s="844">
        <f t="shared" ref="AE73:AE136" si="64">+AA73-AC73</f>
        <v>0</v>
      </c>
      <c r="AF73" s="844"/>
      <c r="AG73" s="844"/>
      <c r="AH73" s="792" t="e">
        <f t="shared" ref="AH73:AH136" si="65">+AG73/AF73</f>
        <v>#DIV/0!</v>
      </c>
      <c r="AI73" s="789">
        <f>SUM(AI74:AI77)</f>
        <v>1300000000</v>
      </c>
      <c r="AJ73" s="789">
        <f>SUM(AJ74:AJ77)</f>
        <v>0</v>
      </c>
      <c r="AK73" s="1075">
        <f t="shared" ref="AK73:AK136" si="66">+AJ73/AI73</f>
        <v>0</v>
      </c>
      <c r="AL73" s="842"/>
      <c r="AM73" s="794"/>
      <c r="AN73" s="795"/>
      <c r="AO73" s="796"/>
      <c r="AP73" s="695"/>
      <c r="AQ73" s="695"/>
    </row>
    <row r="74" spans="1:43" ht="38.25" customHeight="1">
      <c r="A74" s="897" t="s">
        <v>2206</v>
      </c>
      <c r="B74" s="922" t="s">
        <v>2367</v>
      </c>
      <c r="C74" s="961">
        <v>1</v>
      </c>
      <c r="D74" s="924">
        <v>1</v>
      </c>
      <c r="E74" s="909"/>
      <c r="F74" s="798"/>
      <c r="G74" s="798"/>
      <c r="H74" s="799">
        <f>IF(E74/C74&gt;=100%,100%,E74/C74)</f>
        <v>0</v>
      </c>
      <c r="I74" s="799">
        <f>IF(F74/D74&gt;=100%,100%,F74/D74)</f>
        <v>0</v>
      </c>
      <c r="J74" s="846"/>
      <c r="K74" s="846"/>
      <c r="L74" s="698"/>
      <c r="M74" s="701"/>
      <c r="N74" s="797"/>
      <c r="O74" s="846"/>
      <c r="P74" s="846"/>
      <c r="Q74" s="846"/>
      <c r="R74" s="801"/>
      <c r="S74" s="846"/>
      <c r="T74" s="1011">
        <v>3</v>
      </c>
      <c r="U74" s="1017">
        <f t="shared" si="58"/>
        <v>0</v>
      </c>
      <c r="V74" s="804">
        <f t="shared" si="5"/>
        <v>0</v>
      </c>
      <c r="W74" s="984">
        <v>0.22</v>
      </c>
      <c r="X74" s="845">
        <v>0.2</v>
      </c>
      <c r="Y74" s="1027">
        <v>100000000</v>
      </c>
      <c r="Z74" s="837"/>
      <c r="AA74" s="837"/>
      <c r="AB74" s="1058">
        <f t="shared" si="63"/>
        <v>0</v>
      </c>
      <c r="AC74" s="1051"/>
      <c r="AD74" s="846" t="e">
        <f t="shared" si="1"/>
        <v>#DIV/0!</v>
      </c>
      <c r="AE74" s="848">
        <f t="shared" si="64"/>
        <v>0</v>
      </c>
      <c r="AF74" s="848"/>
      <c r="AG74" s="848"/>
      <c r="AH74" s="808" t="e">
        <f t="shared" si="65"/>
        <v>#DIV/0!</v>
      </c>
      <c r="AI74" s="1027">
        <v>250000000</v>
      </c>
      <c r="AJ74" s="865">
        <f t="shared" si="8"/>
        <v>0</v>
      </c>
      <c r="AK74" s="1071">
        <f t="shared" si="66"/>
        <v>0</v>
      </c>
      <c r="AL74" s="839"/>
      <c r="AM74" s="810"/>
      <c r="AN74" s="1091"/>
      <c r="AO74" s="1093" t="s">
        <v>2387</v>
      </c>
      <c r="AP74" s="690"/>
      <c r="AQ74" s="690"/>
    </row>
    <row r="75" spans="1:43" ht="29.25" customHeight="1" thickBot="1">
      <c r="A75" s="897" t="s">
        <v>2207</v>
      </c>
      <c r="B75" s="923" t="s">
        <v>2369</v>
      </c>
      <c r="C75" s="962">
        <v>0.3</v>
      </c>
      <c r="D75" s="990">
        <v>0.7</v>
      </c>
      <c r="E75" s="909"/>
      <c r="F75" s="798"/>
      <c r="G75" s="798"/>
      <c r="H75" s="799">
        <f t="shared" ref="H75:H77" si="67">IF(E75/C75&gt;=100%,100%,E75/C75)</f>
        <v>0</v>
      </c>
      <c r="I75" s="799">
        <f t="shared" ref="I75:I77" si="68">IF(F75/D75&gt;=100%,100%,F75/D75)</f>
        <v>0</v>
      </c>
      <c r="J75" s="849"/>
      <c r="K75" s="849"/>
      <c r="L75" s="698"/>
      <c r="M75" s="701"/>
      <c r="N75" s="797"/>
      <c r="O75" s="849"/>
      <c r="P75" s="849"/>
      <c r="Q75" s="849"/>
      <c r="R75" s="801"/>
      <c r="S75" s="849"/>
      <c r="T75" s="845">
        <v>1</v>
      </c>
      <c r="U75" s="1017">
        <f t="shared" si="58"/>
        <v>0</v>
      </c>
      <c r="V75" s="804">
        <f t="shared" si="5"/>
        <v>0</v>
      </c>
      <c r="W75" s="984">
        <v>0.22</v>
      </c>
      <c r="X75" s="845">
        <v>0.4</v>
      </c>
      <c r="Y75" s="1027">
        <v>130000000</v>
      </c>
      <c r="Z75" s="837"/>
      <c r="AA75" s="837"/>
      <c r="AB75" s="1058">
        <f t="shared" si="63"/>
        <v>0</v>
      </c>
      <c r="AC75" s="1051"/>
      <c r="AD75" s="846" t="e">
        <f t="shared" ref="AD75:AD77" si="69">+AC75/AA75</f>
        <v>#DIV/0!</v>
      </c>
      <c r="AE75" s="848">
        <f t="shared" si="64"/>
        <v>0</v>
      </c>
      <c r="AF75" s="848"/>
      <c r="AG75" s="848"/>
      <c r="AH75" s="808" t="e">
        <f t="shared" si="65"/>
        <v>#DIV/0!</v>
      </c>
      <c r="AI75" s="1027">
        <v>180000000</v>
      </c>
      <c r="AJ75" s="865">
        <f t="shared" ref="AJ75:AJ77" si="70">+SUM(Z75:AA75)</f>
        <v>0</v>
      </c>
      <c r="AK75" s="1071">
        <f t="shared" ref="AK75:AK77" si="71">+AJ75/AI75</f>
        <v>0</v>
      </c>
      <c r="AL75" s="839"/>
      <c r="AM75" s="810"/>
      <c r="AN75" s="1091"/>
      <c r="AO75" s="1093" t="s">
        <v>2387</v>
      </c>
      <c r="AP75" s="690"/>
      <c r="AQ75" s="690"/>
    </row>
    <row r="76" spans="1:43" ht="29.25" customHeight="1">
      <c r="A76" s="897" t="s">
        <v>2208</v>
      </c>
      <c r="B76" s="924" t="s">
        <v>2367</v>
      </c>
      <c r="C76" s="961">
        <v>0</v>
      </c>
      <c r="D76" s="924">
        <v>1</v>
      </c>
      <c r="E76" s="909"/>
      <c r="F76" s="798"/>
      <c r="G76" s="798"/>
      <c r="H76" s="799" t="e">
        <f t="shared" si="67"/>
        <v>#DIV/0!</v>
      </c>
      <c r="I76" s="799">
        <f t="shared" si="68"/>
        <v>0</v>
      </c>
      <c r="J76" s="851"/>
      <c r="K76" s="851"/>
      <c r="L76" s="698"/>
      <c r="M76" s="701"/>
      <c r="N76" s="797"/>
      <c r="O76" s="851"/>
      <c r="P76" s="851"/>
      <c r="Q76" s="851"/>
      <c r="R76" s="801"/>
      <c r="S76" s="851"/>
      <c r="T76" s="1012">
        <v>3</v>
      </c>
      <c r="U76" s="1017">
        <f t="shared" si="58"/>
        <v>0</v>
      </c>
      <c r="V76" s="804">
        <f t="shared" si="5"/>
        <v>0</v>
      </c>
      <c r="W76" s="984">
        <v>0.28000000000000003</v>
      </c>
      <c r="X76" s="845">
        <v>0.2</v>
      </c>
      <c r="Y76" s="1027">
        <v>200000000</v>
      </c>
      <c r="Z76" s="837"/>
      <c r="AA76" s="837"/>
      <c r="AB76" s="1058">
        <f t="shared" si="63"/>
        <v>0</v>
      </c>
      <c r="AC76" s="1051"/>
      <c r="AD76" s="846" t="e">
        <f t="shared" si="69"/>
        <v>#DIV/0!</v>
      </c>
      <c r="AE76" s="848">
        <f t="shared" si="64"/>
        <v>0</v>
      </c>
      <c r="AF76" s="848"/>
      <c r="AG76" s="848"/>
      <c r="AH76" s="808" t="e">
        <f t="shared" si="65"/>
        <v>#DIV/0!</v>
      </c>
      <c r="AI76" s="1027">
        <v>500000000</v>
      </c>
      <c r="AJ76" s="865">
        <f t="shared" si="70"/>
        <v>0</v>
      </c>
      <c r="AK76" s="1071">
        <f t="shared" si="71"/>
        <v>0</v>
      </c>
      <c r="AL76" s="839"/>
      <c r="AM76" s="810"/>
      <c r="AN76" s="1091"/>
      <c r="AO76" s="1167" t="s">
        <v>2387</v>
      </c>
      <c r="AP76" s="690"/>
      <c r="AQ76" s="690"/>
    </row>
    <row r="77" spans="1:43" ht="29.25" customHeight="1">
      <c r="A77" s="897" t="s">
        <v>2209</v>
      </c>
      <c r="B77" s="924" t="s">
        <v>2367</v>
      </c>
      <c r="C77" s="961">
        <v>0</v>
      </c>
      <c r="D77" s="924">
        <v>2</v>
      </c>
      <c r="E77" s="909"/>
      <c r="F77" s="798"/>
      <c r="G77" s="798"/>
      <c r="H77" s="799" t="e">
        <f t="shared" si="67"/>
        <v>#DIV/0!</v>
      </c>
      <c r="I77" s="799">
        <f t="shared" si="68"/>
        <v>0</v>
      </c>
      <c r="J77" s="886"/>
      <c r="K77" s="886"/>
      <c r="L77" s="698"/>
      <c r="M77" s="701"/>
      <c r="N77" s="797"/>
      <c r="O77" s="886"/>
      <c r="P77" s="886"/>
      <c r="Q77" s="886"/>
      <c r="R77" s="801"/>
      <c r="S77" s="886"/>
      <c r="T77" s="1012">
        <v>5</v>
      </c>
      <c r="U77" s="1017">
        <f t="shared" si="58"/>
        <v>0</v>
      </c>
      <c r="V77" s="804">
        <f t="shared" si="5"/>
        <v>0</v>
      </c>
      <c r="W77" s="984">
        <v>0.28000000000000003</v>
      </c>
      <c r="X77" s="845">
        <v>0.2</v>
      </c>
      <c r="Y77" s="1027">
        <v>170000000</v>
      </c>
      <c r="Z77" s="837"/>
      <c r="AA77" s="837"/>
      <c r="AB77" s="1058">
        <f t="shared" si="63"/>
        <v>0</v>
      </c>
      <c r="AC77" s="1051"/>
      <c r="AD77" s="846" t="e">
        <f t="shared" si="69"/>
        <v>#DIV/0!</v>
      </c>
      <c r="AE77" s="848">
        <f t="shared" si="64"/>
        <v>0</v>
      </c>
      <c r="AF77" s="848"/>
      <c r="AG77" s="848"/>
      <c r="AH77" s="808" t="e">
        <f t="shared" si="65"/>
        <v>#DIV/0!</v>
      </c>
      <c r="AI77" s="1027">
        <v>370000000</v>
      </c>
      <c r="AJ77" s="865">
        <f t="shared" si="70"/>
        <v>0</v>
      </c>
      <c r="AK77" s="1071">
        <f t="shared" si="71"/>
        <v>0</v>
      </c>
      <c r="AL77" s="839"/>
      <c r="AM77" s="810"/>
      <c r="AN77" s="1091"/>
      <c r="AO77" s="1144"/>
      <c r="AP77" s="690"/>
      <c r="AQ77" s="690"/>
    </row>
    <row r="78" spans="1:43" ht="45.75" customHeight="1">
      <c r="A78" s="896" t="s">
        <v>2342</v>
      </c>
      <c r="B78" s="785"/>
      <c r="C78" s="906"/>
      <c r="D78" s="983"/>
      <c r="E78" s="906"/>
      <c r="F78" s="782"/>
      <c r="G78" s="782"/>
      <c r="H78" s="783"/>
      <c r="I78" s="783" t="e">
        <f>+SUMPRODUCT(I79:I86,X79:X86)</f>
        <v>#DIV/0!</v>
      </c>
      <c r="J78" s="1018"/>
      <c r="K78" s="1018"/>
      <c r="L78" s="1019"/>
      <c r="M78" s="1020"/>
      <c r="N78" s="781"/>
      <c r="O78" s="1018"/>
      <c r="P78" s="1018"/>
      <c r="Q78" s="1018"/>
      <c r="R78" s="818"/>
      <c r="S78" s="1018"/>
      <c r="T78" s="1021"/>
      <c r="U78" s="1036"/>
      <c r="V78" s="783">
        <f>+SUMPRODUCT(V79:V86,W79:W86)</f>
        <v>0</v>
      </c>
      <c r="W78" s="783">
        <v>0.2</v>
      </c>
      <c r="X78" s="783">
        <v>0.2</v>
      </c>
      <c r="Y78" s="789">
        <f>SUM(Y79:Y86)</f>
        <v>200000000</v>
      </c>
      <c r="Z78" s="789">
        <f>SUM(Z79:Z86)</f>
        <v>0</v>
      </c>
      <c r="AA78" s="789">
        <f>SUM(AA79:AA86)</f>
        <v>0</v>
      </c>
      <c r="AB78" s="1057">
        <f t="shared" ref="AB78:AB86" si="72">+AA78/Y78</f>
        <v>0</v>
      </c>
      <c r="AC78" s="789">
        <f>SUM(AC79:AC86)</f>
        <v>0</v>
      </c>
      <c r="AD78" s="785" t="e">
        <f t="shared" si="1"/>
        <v>#DIV/0!</v>
      </c>
      <c r="AE78" s="855">
        <f t="shared" si="64"/>
        <v>0</v>
      </c>
      <c r="AF78" s="855"/>
      <c r="AG78" s="855"/>
      <c r="AH78" s="792" t="e">
        <f t="shared" si="65"/>
        <v>#DIV/0!</v>
      </c>
      <c r="AI78" s="789">
        <f>SUM(AI79:AI86)</f>
        <v>850000000</v>
      </c>
      <c r="AJ78" s="789">
        <f>SUM(AJ79:AJ86)</f>
        <v>0</v>
      </c>
      <c r="AK78" s="1068">
        <f t="shared" si="66"/>
        <v>0</v>
      </c>
      <c r="AL78" s="820"/>
      <c r="AM78" s="794"/>
      <c r="AN78" s="795"/>
      <c r="AO78" s="796"/>
      <c r="AP78" s="695"/>
      <c r="AQ78" s="695"/>
    </row>
    <row r="79" spans="1:43" ht="29.25" customHeight="1">
      <c r="A79" s="897" t="s">
        <v>2210</v>
      </c>
      <c r="B79" s="925" t="s">
        <v>2369</v>
      </c>
      <c r="C79" s="963">
        <v>1</v>
      </c>
      <c r="D79" s="991">
        <v>1</v>
      </c>
      <c r="E79" s="909"/>
      <c r="F79" s="798"/>
      <c r="G79" s="798"/>
      <c r="H79" s="799">
        <f>IF(E79/C79&gt;=100%,100%,E79/C79)</f>
        <v>0</v>
      </c>
      <c r="I79" s="799">
        <f>IF(F79/D79&gt;=100%,100%,F79/D79)</f>
        <v>0</v>
      </c>
      <c r="J79" s="886"/>
      <c r="K79" s="886"/>
      <c r="L79" s="698"/>
      <c r="M79" s="701"/>
      <c r="N79" s="797"/>
      <c r="O79" s="886"/>
      <c r="P79" s="886"/>
      <c r="Q79" s="886"/>
      <c r="R79" s="801"/>
      <c r="S79" s="886"/>
      <c r="T79" s="1022">
        <v>1</v>
      </c>
      <c r="U79" s="1017">
        <f t="shared" si="58"/>
        <v>0</v>
      </c>
      <c r="V79" s="804">
        <f t="shared" si="5"/>
        <v>0</v>
      </c>
      <c r="W79" s="1043">
        <v>0.21</v>
      </c>
      <c r="X79" s="845">
        <v>0.15</v>
      </c>
      <c r="Y79" s="1026">
        <v>37000000</v>
      </c>
      <c r="Z79" s="805"/>
      <c r="AA79" s="805"/>
      <c r="AB79" s="1058">
        <f t="shared" si="72"/>
        <v>0</v>
      </c>
      <c r="AC79" s="1053"/>
      <c r="AD79" s="803" t="e">
        <f t="shared" si="1"/>
        <v>#DIV/0!</v>
      </c>
      <c r="AE79" s="856">
        <f t="shared" si="64"/>
        <v>0</v>
      </c>
      <c r="AF79" s="856"/>
      <c r="AG79" s="856"/>
      <c r="AH79" s="808" t="e">
        <f t="shared" si="65"/>
        <v>#DIV/0!</v>
      </c>
      <c r="AI79" s="1026">
        <v>142000000</v>
      </c>
      <c r="AJ79" s="803">
        <f t="shared" ref="AJ79:AJ138" si="73">+SUM(Z79:AA79)</f>
        <v>0</v>
      </c>
      <c r="AK79" s="1069">
        <f t="shared" si="66"/>
        <v>0</v>
      </c>
      <c r="AL79" s="812"/>
      <c r="AM79" s="810"/>
      <c r="AN79" s="1091"/>
      <c r="AO79" s="1167" t="s">
        <v>2387</v>
      </c>
      <c r="AP79" s="690"/>
      <c r="AQ79" s="690"/>
    </row>
    <row r="80" spans="1:43" ht="29.25" customHeight="1">
      <c r="A80" s="897" t="s">
        <v>2325</v>
      </c>
      <c r="B80" s="926" t="s">
        <v>2369</v>
      </c>
      <c r="C80" s="963">
        <v>1</v>
      </c>
      <c r="D80" s="991">
        <v>1</v>
      </c>
      <c r="E80" s="909"/>
      <c r="F80" s="798"/>
      <c r="G80" s="798"/>
      <c r="H80" s="799">
        <f t="shared" ref="H80:H86" si="74">IF(E80/C80&gt;=100%,100%,E80/C80)</f>
        <v>0</v>
      </c>
      <c r="I80" s="799">
        <f t="shared" ref="I80:I86" si="75">IF(F80/D80&gt;=100%,100%,F80/D80)</f>
        <v>0</v>
      </c>
      <c r="J80" s="886"/>
      <c r="K80" s="886"/>
      <c r="L80" s="698"/>
      <c r="M80" s="701"/>
      <c r="N80" s="797"/>
      <c r="O80" s="886"/>
      <c r="P80" s="886"/>
      <c r="Q80" s="886"/>
      <c r="R80" s="801"/>
      <c r="S80" s="886"/>
      <c r="T80" s="1022">
        <v>1</v>
      </c>
      <c r="U80" s="1017">
        <f t="shared" si="58"/>
        <v>0</v>
      </c>
      <c r="V80" s="804">
        <f t="shared" si="5"/>
        <v>0</v>
      </c>
      <c r="W80" s="1043">
        <v>0.11</v>
      </c>
      <c r="X80" s="845">
        <v>0.15</v>
      </c>
      <c r="Y80" s="1026">
        <v>1000000</v>
      </c>
      <c r="Z80" s="805"/>
      <c r="AA80" s="805"/>
      <c r="AB80" s="1058">
        <f t="shared" si="72"/>
        <v>0</v>
      </c>
      <c r="AC80" s="1053"/>
      <c r="AD80" s="803" t="e">
        <f t="shared" si="1"/>
        <v>#DIV/0!</v>
      </c>
      <c r="AE80" s="856">
        <f t="shared" si="64"/>
        <v>0</v>
      </c>
      <c r="AF80" s="856"/>
      <c r="AG80" s="856"/>
      <c r="AH80" s="808" t="e">
        <f t="shared" si="65"/>
        <v>#DIV/0!</v>
      </c>
      <c r="AI80" s="1026">
        <v>36000000</v>
      </c>
      <c r="AJ80" s="803">
        <f t="shared" si="73"/>
        <v>0</v>
      </c>
      <c r="AK80" s="1069">
        <f t="shared" si="66"/>
        <v>0</v>
      </c>
      <c r="AL80" s="812"/>
      <c r="AM80" s="810"/>
      <c r="AN80" s="1091"/>
      <c r="AO80" s="1143"/>
      <c r="AP80" s="690"/>
      <c r="AQ80" s="690"/>
    </row>
    <row r="81" spans="1:43" ht="29.25" customHeight="1">
      <c r="A81" s="897" t="s">
        <v>2326</v>
      </c>
      <c r="B81" s="926" t="s">
        <v>2369</v>
      </c>
      <c r="C81" s="963">
        <v>0</v>
      </c>
      <c r="D81" s="991">
        <v>0.2</v>
      </c>
      <c r="E81" s="909"/>
      <c r="F81" s="798"/>
      <c r="G81" s="798"/>
      <c r="H81" s="799" t="e">
        <f t="shared" si="74"/>
        <v>#DIV/0!</v>
      </c>
      <c r="I81" s="799">
        <f t="shared" si="75"/>
        <v>0</v>
      </c>
      <c r="J81" s="886"/>
      <c r="K81" s="886"/>
      <c r="L81" s="698"/>
      <c r="M81" s="701"/>
      <c r="N81" s="797"/>
      <c r="O81" s="886"/>
      <c r="P81" s="886"/>
      <c r="Q81" s="886"/>
      <c r="R81" s="801"/>
      <c r="S81" s="886"/>
      <c r="T81" s="1022">
        <v>1</v>
      </c>
      <c r="U81" s="1017">
        <f t="shared" si="58"/>
        <v>0</v>
      </c>
      <c r="V81" s="804">
        <f t="shared" si="5"/>
        <v>0</v>
      </c>
      <c r="W81" s="1043">
        <v>0.08</v>
      </c>
      <c r="X81" s="845">
        <v>0.1</v>
      </c>
      <c r="Y81" s="1026">
        <v>1000000</v>
      </c>
      <c r="Z81" s="805"/>
      <c r="AA81" s="805"/>
      <c r="AB81" s="1058">
        <f t="shared" si="72"/>
        <v>0</v>
      </c>
      <c r="AC81" s="1053"/>
      <c r="AD81" s="803" t="e">
        <f t="shared" si="1"/>
        <v>#DIV/0!</v>
      </c>
      <c r="AE81" s="856">
        <f t="shared" si="64"/>
        <v>0</v>
      </c>
      <c r="AF81" s="856"/>
      <c r="AG81" s="856"/>
      <c r="AH81" s="808" t="e">
        <f t="shared" si="65"/>
        <v>#DIV/0!</v>
      </c>
      <c r="AI81" s="1026">
        <v>2000000</v>
      </c>
      <c r="AJ81" s="803">
        <f t="shared" si="73"/>
        <v>0</v>
      </c>
      <c r="AK81" s="1069">
        <f t="shared" si="66"/>
        <v>0</v>
      </c>
      <c r="AL81" s="812"/>
      <c r="AM81" s="810"/>
      <c r="AN81" s="1091"/>
      <c r="AO81" s="1144"/>
      <c r="AP81" s="690"/>
      <c r="AQ81" s="690"/>
    </row>
    <row r="82" spans="1:43" ht="29.25" customHeight="1">
      <c r="A82" s="897" t="s">
        <v>2211</v>
      </c>
      <c r="B82" s="927" t="s">
        <v>2367</v>
      </c>
      <c r="C82" s="964">
        <v>1</v>
      </c>
      <c r="D82" s="927">
        <v>0</v>
      </c>
      <c r="E82" s="909"/>
      <c r="F82" s="798"/>
      <c r="G82" s="798"/>
      <c r="H82" s="799">
        <f t="shared" si="74"/>
        <v>0</v>
      </c>
      <c r="I82" s="799" t="e">
        <f t="shared" si="75"/>
        <v>#DIV/0!</v>
      </c>
      <c r="J82" s="886"/>
      <c r="K82" s="886"/>
      <c r="L82" s="698"/>
      <c r="M82" s="701"/>
      <c r="N82" s="797"/>
      <c r="O82" s="886"/>
      <c r="P82" s="886"/>
      <c r="Q82" s="886"/>
      <c r="R82" s="801"/>
      <c r="S82" s="886"/>
      <c r="T82" s="1012">
        <v>1</v>
      </c>
      <c r="U82" s="1017">
        <f t="shared" si="58"/>
        <v>0</v>
      </c>
      <c r="V82" s="804">
        <f t="shared" si="5"/>
        <v>0</v>
      </c>
      <c r="W82" s="1043">
        <v>7.0000000000000007E-2</v>
      </c>
      <c r="X82" s="845">
        <v>0</v>
      </c>
      <c r="Y82" s="1028">
        <v>0</v>
      </c>
      <c r="Z82" s="852"/>
      <c r="AA82" s="852"/>
      <c r="AB82" s="1058" t="e">
        <f t="shared" si="72"/>
        <v>#DIV/0!</v>
      </c>
      <c r="AC82" s="1052"/>
      <c r="AD82" s="869" t="e">
        <f t="shared" si="1"/>
        <v>#DIV/0!</v>
      </c>
      <c r="AE82" s="868">
        <f t="shared" si="64"/>
        <v>0</v>
      </c>
      <c r="AF82" s="868"/>
      <c r="AG82" s="868"/>
      <c r="AH82" s="808" t="e">
        <f t="shared" si="65"/>
        <v>#DIV/0!</v>
      </c>
      <c r="AI82" s="1028">
        <v>65000000</v>
      </c>
      <c r="AJ82" s="869">
        <f t="shared" si="73"/>
        <v>0</v>
      </c>
      <c r="AK82" s="1073">
        <f t="shared" si="66"/>
        <v>0</v>
      </c>
      <c r="AL82" s="870"/>
      <c r="AM82" s="810"/>
      <c r="AN82" s="1091"/>
      <c r="AO82" s="1167" t="s">
        <v>2387</v>
      </c>
      <c r="AP82" s="690"/>
      <c r="AQ82" s="690"/>
    </row>
    <row r="83" spans="1:43" ht="29.25" customHeight="1">
      <c r="A83" s="897" t="s">
        <v>2212</v>
      </c>
      <c r="B83" s="927" t="s">
        <v>2367</v>
      </c>
      <c r="C83" s="964">
        <v>0</v>
      </c>
      <c r="D83" s="927">
        <v>1</v>
      </c>
      <c r="E83" s="909"/>
      <c r="F83" s="798"/>
      <c r="G83" s="798"/>
      <c r="H83" s="799" t="e">
        <f t="shared" si="74"/>
        <v>#DIV/0!</v>
      </c>
      <c r="I83" s="799">
        <f t="shared" si="75"/>
        <v>0</v>
      </c>
      <c r="J83" s="886"/>
      <c r="K83" s="886"/>
      <c r="L83" s="698"/>
      <c r="M83" s="701"/>
      <c r="N83" s="797"/>
      <c r="O83" s="886"/>
      <c r="P83" s="886"/>
      <c r="Q83" s="886"/>
      <c r="R83" s="801"/>
      <c r="S83" s="886"/>
      <c r="T83" s="1012">
        <v>3</v>
      </c>
      <c r="U83" s="1017">
        <f t="shared" si="58"/>
        <v>0</v>
      </c>
      <c r="V83" s="804">
        <f t="shared" si="5"/>
        <v>0</v>
      </c>
      <c r="W83" s="1043">
        <v>0.14000000000000001</v>
      </c>
      <c r="X83" s="845">
        <v>0.15</v>
      </c>
      <c r="Y83" s="1026">
        <v>110000000</v>
      </c>
      <c r="Z83" s="852"/>
      <c r="AA83" s="852"/>
      <c r="AB83" s="1058">
        <f t="shared" si="72"/>
        <v>0</v>
      </c>
      <c r="AC83" s="1052"/>
      <c r="AD83" s="869" t="e">
        <f t="shared" si="1"/>
        <v>#DIV/0!</v>
      </c>
      <c r="AE83" s="868">
        <f t="shared" si="64"/>
        <v>0</v>
      </c>
      <c r="AF83" s="868"/>
      <c r="AG83" s="868"/>
      <c r="AH83" s="808" t="e">
        <f t="shared" si="65"/>
        <v>#DIV/0!</v>
      </c>
      <c r="AI83" s="1026">
        <v>450000000</v>
      </c>
      <c r="AJ83" s="869">
        <f t="shared" si="73"/>
        <v>0</v>
      </c>
      <c r="AK83" s="1073">
        <f t="shared" si="66"/>
        <v>0</v>
      </c>
      <c r="AL83" s="870"/>
      <c r="AM83" s="810"/>
      <c r="AN83" s="1091"/>
      <c r="AO83" s="1143"/>
      <c r="AP83" s="690"/>
      <c r="AQ83" s="690"/>
    </row>
    <row r="84" spans="1:43" ht="42" customHeight="1">
      <c r="A84" s="897" t="s">
        <v>2327</v>
      </c>
      <c r="B84" s="927" t="s">
        <v>2367</v>
      </c>
      <c r="C84" s="964">
        <v>0</v>
      </c>
      <c r="D84" s="927">
        <v>1</v>
      </c>
      <c r="E84" s="909"/>
      <c r="F84" s="798"/>
      <c r="G84" s="798"/>
      <c r="H84" s="799" t="e">
        <f t="shared" si="74"/>
        <v>#DIV/0!</v>
      </c>
      <c r="I84" s="799">
        <f t="shared" si="75"/>
        <v>0</v>
      </c>
      <c r="J84" s="886"/>
      <c r="K84" s="886"/>
      <c r="L84" s="698"/>
      <c r="M84" s="701"/>
      <c r="N84" s="797"/>
      <c r="O84" s="886"/>
      <c r="P84" s="886"/>
      <c r="Q84" s="886"/>
      <c r="R84" s="801"/>
      <c r="S84" s="886"/>
      <c r="T84" s="1012">
        <v>3</v>
      </c>
      <c r="U84" s="1017">
        <f t="shared" si="58"/>
        <v>0</v>
      </c>
      <c r="V84" s="804">
        <f t="shared" si="5"/>
        <v>0</v>
      </c>
      <c r="W84" s="1043">
        <v>0.14000000000000001</v>
      </c>
      <c r="X84" s="845">
        <v>0.15</v>
      </c>
      <c r="Y84" s="1028">
        <v>0</v>
      </c>
      <c r="Z84" s="852"/>
      <c r="AA84" s="852"/>
      <c r="AB84" s="1058" t="e">
        <f t="shared" si="72"/>
        <v>#DIV/0!</v>
      </c>
      <c r="AC84" s="1052"/>
      <c r="AD84" s="869" t="e">
        <f t="shared" si="1"/>
        <v>#DIV/0!</v>
      </c>
      <c r="AE84" s="868">
        <f t="shared" si="64"/>
        <v>0</v>
      </c>
      <c r="AF84" s="868"/>
      <c r="AG84" s="868"/>
      <c r="AH84" s="808" t="e">
        <f t="shared" si="65"/>
        <v>#DIV/0!</v>
      </c>
      <c r="AI84" s="1028">
        <v>18000000</v>
      </c>
      <c r="AJ84" s="869">
        <f t="shared" si="73"/>
        <v>0</v>
      </c>
      <c r="AK84" s="1073">
        <f t="shared" si="66"/>
        <v>0</v>
      </c>
      <c r="AL84" s="870"/>
      <c r="AM84" s="810"/>
      <c r="AN84" s="1091"/>
      <c r="AO84" s="1143"/>
      <c r="AP84" s="690"/>
      <c r="AQ84" s="690"/>
    </row>
    <row r="85" spans="1:43" ht="29.25" customHeight="1">
      <c r="A85" s="897" t="s">
        <v>2328</v>
      </c>
      <c r="B85" s="927" t="s">
        <v>2367</v>
      </c>
      <c r="C85" s="964">
        <v>0</v>
      </c>
      <c r="D85" s="927">
        <v>1</v>
      </c>
      <c r="E85" s="909"/>
      <c r="F85" s="798"/>
      <c r="G85" s="798"/>
      <c r="H85" s="799" t="e">
        <f t="shared" si="74"/>
        <v>#DIV/0!</v>
      </c>
      <c r="I85" s="799">
        <f t="shared" si="75"/>
        <v>0</v>
      </c>
      <c r="J85" s="886"/>
      <c r="K85" s="886"/>
      <c r="L85" s="698"/>
      <c r="M85" s="701"/>
      <c r="N85" s="797"/>
      <c r="O85" s="886"/>
      <c r="P85" s="886"/>
      <c r="Q85" s="886"/>
      <c r="R85" s="801"/>
      <c r="S85" s="886"/>
      <c r="T85" s="1012">
        <v>2</v>
      </c>
      <c r="U85" s="1017">
        <f t="shared" si="58"/>
        <v>0</v>
      </c>
      <c r="V85" s="804">
        <f t="shared" si="5"/>
        <v>0</v>
      </c>
      <c r="W85" s="1043">
        <v>0.09</v>
      </c>
      <c r="X85" s="845">
        <v>0.15</v>
      </c>
      <c r="Y85" s="1026">
        <v>50000000</v>
      </c>
      <c r="Z85" s="852"/>
      <c r="AA85" s="852"/>
      <c r="AB85" s="1058">
        <f t="shared" si="72"/>
        <v>0</v>
      </c>
      <c r="AC85" s="1052"/>
      <c r="AD85" s="869" t="e">
        <f t="shared" si="1"/>
        <v>#DIV/0!</v>
      </c>
      <c r="AE85" s="868">
        <f t="shared" si="64"/>
        <v>0</v>
      </c>
      <c r="AF85" s="868"/>
      <c r="AG85" s="868"/>
      <c r="AH85" s="808" t="e">
        <f t="shared" si="65"/>
        <v>#DIV/0!</v>
      </c>
      <c r="AI85" s="1026">
        <v>91000000</v>
      </c>
      <c r="AJ85" s="869">
        <f t="shared" si="73"/>
        <v>0</v>
      </c>
      <c r="AK85" s="1073">
        <f t="shared" si="66"/>
        <v>0</v>
      </c>
      <c r="AL85" s="870"/>
      <c r="AM85" s="810"/>
      <c r="AN85" s="1091"/>
      <c r="AO85" s="1143"/>
      <c r="AP85" s="690"/>
      <c r="AQ85" s="690"/>
    </row>
    <row r="86" spans="1:43" ht="40.5" customHeight="1">
      <c r="A86" s="897" t="s">
        <v>2213</v>
      </c>
      <c r="B86" s="927" t="s">
        <v>2367</v>
      </c>
      <c r="C86" s="964">
        <v>1</v>
      </c>
      <c r="D86" s="927">
        <v>1</v>
      </c>
      <c r="E86" s="909"/>
      <c r="F86" s="798"/>
      <c r="G86" s="798"/>
      <c r="H86" s="799">
        <f t="shared" si="74"/>
        <v>0</v>
      </c>
      <c r="I86" s="799">
        <f t="shared" si="75"/>
        <v>0</v>
      </c>
      <c r="J86" s="886"/>
      <c r="K86" s="886"/>
      <c r="L86" s="698"/>
      <c r="M86" s="701"/>
      <c r="N86" s="797"/>
      <c r="O86" s="886"/>
      <c r="P86" s="886"/>
      <c r="Q86" s="886"/>
      <c r="R86" s="801"/>
      <c r="S86" s="886"/>
      <c r="T86" s="1012">
        <v>4</v>
      </c>
      <c r="U86" s="1017">
        <f t="shared" si="58"/>
        <v>0</v>
      </c>
      <c r="V86" s="804">
        <f t="shared" si="5"/>
        <v>0</v>
      </c>
      <c r="W86" s="1043">
        <v>0.16</v>
      </c>
      <c r="X86" s="845">
        <v>0.15</v>
      </c>
      <c r="Y86" s="1026">
        <v>1000000</v>
      </c>
      <c r="Z86" s="852"/>
      <c r="AA86" s="852"/>
      <c r="AB86" s="1058">
        <f t="shared" si="72"/>
        <v>0</v>
      </c>
      <c r="AC86" s="1052"/>
      <c r="AD86" s="869" t="e">
        <f t="shared" si="1"/>
        <v>#DIV/0!</v>
      </c>
      <c r="AE86" s="868">
        <f t="shared" si="64"/>
        <v>0</v>
      </c>
      <c r="AF86" s="868"/>
      <c r="AG86" s="868"/>
      <c r="AH86" s="808" t="e">
        <f t="shared" si="65"/>
        <v>#DIV/0!</v>
      </c>
      <c r="AI86" s="1026">
        <v>46000000</v>
      </c>
      <c r="AJ86" s="869">
        <f t="shared" si="73"/>
        <v>0</v>
      </c>
      <c r="AK86" s="1073">
        <f t="shared" si="66"/>
        <v>0</v>
      </c>
      <c r="AL86" s="870"/>
      <c r="AM86" s="810"/>
      <c r="AN86" s="1091"/>
      <c r="AO86" s="1144"/>
      <c r="AP86" s="690"/>
      <c r="AQ86" s="690"/>
    </row>
    <row r="87" spans="1:43" ht="40.5" customHeight="1">
      <c r="A87" s="896" t="s">
        <v>2341</v>
      </c>
      <c r="B87" s="785"/>
      <c r="C87" s="906"/>
      <c r="D87" s="983"/>
      <c r="E87" s="906"/>
      <c r="F87" s="782"/>
      <c r="G87" s="782"/>
      <c r="H87" s="783"/>
      <c r="I87" s="783">
        <f>+SUMPRODUCT(I88:I91,X88:X91)</f>
        <v>0</v>
      </c>
      <c r="J87" s="784"/>
      <c r="K87" s="784"/>
      <c r="L87" s="784"/>
      <c r="M87" s="785"/>
      <c r="N87" s="785"/>
      <c r="O87" s="784"/>
      <c r="P87" s="784"/>
      <c r="Q87" s="784"/>
      <c r="R87" s="818"/>
      <c r="S87" s="784"/>
      <c r="T87" s="1006"/>
      <c r="U87" s="1036"/>
      <c r="V87" s="783">
        <f>+SUMPRODUCT(V88:V91,W88:W91)</f>
        <v>0</v>
      </c>
      <c r="W87" s="783">
        <v>0.2</v>
      </c>
      <c r="X87" s="783">
        <v>0.2</v>
      </c>
      <c r="Y87" s="789">
        <f>SUM(Y88:Y91)</f>
        <v>100000000</v>
      </c>
      <c r="Z87" s="789">
        <f>SUM(Z88:Z91)</f>
        <v>0</v>
      </c>
      <c r="AA87" s="789">
        <f>SUM(AA88:AA91)</f>
        <v>0</v>
      </c>
      <c r="AB87" s="1057">
        <f t="shared" ref="AB87:AB91" si="76">+AA87/Y87</f>
        <v>0</v>
      </c>
      <c r="AC87" s="789">
        <f>SUM(AC88:AC91)</f>
        <v>0</v>
      </c>
      <c r="AD87" s="785" t="e">
        <f t="shared" si="1"/>
        <v>#DIV/0!</v>
      </c>
      <c r="AE87" s="855">
        <f t="shared" si="64"/>
        <v>0</v>
      </c>
      <c r="AF87" s="855"/>
      <c r="AG87" s="855"/>
      <c r="AH87" s="792" t="e">
        <f t="shared" si="65"/>
        <v>#DIV/0!</v>
      </c>
      <c r="AI87" s="789">
        <f>SUM(AI88:AI91)</f>
        <v>500000000</v>
      </c>
      <c r="AJ87" s="789">
        <f>SUM(AJ88:AJ91)</f>
        <v>0</v>
      </c>
      <c r="AK87" s="1068">
        <f t="shared" si="66"/>
        <v>0</v>
      </c>
      <c r="AL87" s="820"/>
      <c r="AM87" s="794"/>
      <c r="AN87" s="795"/>
      <c r="AO87" s="796"/>
      <c r="AP87" s="695"/>
      <c r="AQ87" s="695"/>
    </row>
    <row r="88" spans="1:43" ht="40.5" customHeight="1">
      <c r="A88" s="897" t="s">
        <v>2214</v>
      </c>
      <c r="B88" s="928" t="s">
        <v>2369</v>
      </c>
      <c r="C88" s="962">
        <v>0.1</v>
      </c>
      <c r="D88" s="990">
        <v>0.3</v>
      </c>
      <c r="E88" s="909"/>
      <c r="F88" s="798"/>
      <c r="G88" s="798"/>
      <c r="H88" s="799">
        <f>IF(E88/C88&gt;=100%,100%,E88/C88)</f>
        <v>0</v>
      </c>
      <c r="I88" s="799">
        <f>IF(F88/D88&gt;=100%,100%,F88/D88)</f>
        <v>0</v>
      </c>
      <c r="J88" s="800"/>
      <c r="K88" s="800"/>
      <c r="L88" s="698"/>
      <c r="M88" s="701"/>
      <c r="N88" s="797"/>
      <c r="O88" s="800"/>
      <c r="P88" s="800"/>
      <c r="Q88" s="800"/>
      <c r="R88" s="801"/>
      <c r="S88" s="800"/>
      <c r="T88" s="847">
        <v>1</v>
      </c>
      <c r="U88" s="1017">
        <f t="shared" ref="U88:U91" si="77">SUM(E88:F88)</f>
        <v>0</v>
      </c>
      <c r="V88" s="804">
        <f t="shared" ref="V88:V91" si="78">IF(U88/T88&gt;=100%,100%,U88/T88)</f>
        <v>0</v>
      </c>
      <c r="W88" s="984">
        <v>0.34</v>
      </c>
      <c r="X88" s="845">
        <v>0.25</v>
      </c>
      <c r="Y88" s="1027">
        <v>5000000</v>
      </c>
      <c r="Z88" s="805"/>
      <c r="AA88" s="805"/>
      <c r="AB88" s="1058">
        <f t="shared" si="76"/>
        <v>0</v>
      </c>
      <c r="AC88" s="1053"/>
      <c r="AD88" s="803" t="e">
        <f t="shared" si="1"/>
        <v>#DIV/0!</v>
      </c>
      <c r="AE88" s="856">
        <f t="shared" si="64"/>
        <v>0</v>
      </c>
      <c r="AF88" s="856"/>
      <c r="AG88" s="856"/>
      <c r="AH88" s="808" t="e">
        <f t="shared" si="65"/>
        <v>#DIV/0!</v>
      </c>
      <c r="AI88" s="1027">
        <v>40000000</v>
      </c>
      <c r="AJ88" s="803">
        <f t="shared" si="73"/>
        <v>0</v>
      </c>
      <c r="AK88" s="1069">
        <f t="shared" si="66"/>
        <v>0</v>
      </c>
      <c r="AL88" s="812"/>
      <c r="AM88" s="810"/>
      <c r="AN88" s="811"/>
      <c r="AO88" s="1093" t="s">
        <v>2387</v>
      </c>
      <c r="AP88" s="690"/>
      <c r="AQ88" s="690"/>
    </row>
    <row r="89" spans="1:43" ht="52.5" customHeight="1">
      <c r="A89" s="897" t="s">
        <v>2215</v>
      </c>
      <c r="B89" s="924" t="s">
        <v>2367</v>
      </c>
      <c r="C89" s="961">
        <v>0</v>
      </c>
      <c r="D89" s="924">
        <v>1</v>
      </c>
      <c r="E89" s="909"/>
      <c r="F89" s="798"/>
      <c r="G89" s="798"/>
      <c r="H89" s="799" t="e">
        <f t="shared" ref="H89:H91" si="79">IF(E89/C89&gt;=100%,100%,E89/C89)</f>
        <v>#DIV/0!</v>
      </c>
      <c r="I89" s="799">
        <f t="shared" ref="I89:I91" si="80">IF(F89/D89&gt;=100%,100%,F89/D89)</f>
        <v>0</v>
      </c>
      <c r="J89" s="800"/>
      <c r="K89" s="800"/>
      <c r="L89" s="698"/>
      <c r="M89" s="701"/>
      <c r="N89" s="797"/>
      <c r="O89" s="800"/>
      <c r="P89" s="800"/>
      <c r="Q89" s="800"/>
      <c r="R89" s="801"/>
      <c r="S89" s="800"/>
      <c r="T89" s="1003">
        <v>2</v>
      </c>
      <c r="U89" s="1017">
        <f t="shared" si="77"/>
        <v>0</v>
      </c>
      <c r="V89" s="804">
        <f t="shared" si="78"/>
        <v>0</v>
      </c>
      <c r="W89" s="984">
        <v>0.13</v>
      </c>
      <c r="X89" s="845">
        <v>0.25</v>
      </c>
      <c r="Y89" s="1027">
        <v>70000000</v>
      </c>
      <c r="Z89" s="805"/>
      <c r="AA89" s="805"/>
      <c r="AB89" s="1058">
        <f t="shared" si="76"/>
        <v>0</v>
      </c>
      <c r="AC89" s="1053"/>
      <c r="AD89" s="803" t="e">
        <f t="shared" si="1"/>
        <v>#DIV/0!</v>
      </c>
      <c r="AE89" s="856">
        <f t="shared" si="64"/>
        <v>0</v>
      </c>
      <c r="AF89" s="856"/>
      <c r="AG89" s="856"/>
      <c r="AH89" s="808" t="e">
        <f t="shared" si="65"/>
        <v>#DIV/0!</v>
      </c>
      <c r="AI89" s="1027">
        <v>190000000</v>
      </c>
      <c r="AJ89" s="803">
        <f t="shared" si="73"/>
        <v>0</v>
      </c>
      <c r="AK89" s="1069">
        <f t="shared" si="66"/>
        <v>0</v>
      </c>
      <c r="AL89" s="812"/>
      <c r="AM89" s="810"/>
      <c r="AN89" s="811"/>
      <c r="AO89" s="1167" t="s">
        <v>2387</v>
      </c>
      <c r="AP89" s="690"/>
      <c r="AQ89" s="690"/>
    </row>
    <row r="90" spans="1:43" ht="40.5" customHeight="1">
      <c r="A90" s="897" t="s">
        <v>2216</v>
      </c>
      <c r="B90" s="924" t="s">
        <v>2367</v>
      </c>
      <c r="C90" s="961">
        <v>0</v>
      </c>
      <c r="D90" s="924">
        <v>1</v>
      </c>
      <c r="E90" s="909"/>
      <c r="F90" s="798"/>
      <c r="G90" s="798"/>
      <c r="H90" s="799" t="e">
        <f t="shared" si="79"/>
        <v>#DIV/0!</v>
      </c>
      <c r="I90" s="799">
        <f t="shared" si="80"/>
        <v>0</v>
      </c>
      <c r="J90" s="800"/>
      <c r="K90" s="800"/>
      <c r="L90" s="698"/>
      <c r="M90" s="701"/>
      <c r="N90" s="797"/>
      <c r="O90" s="800"/>
      <c r="P90" s="800"/>
      <c r="Q90" s="800"/>
      <c r="R90" s="801"/>
      <c r="S90" s="800"/>
      <c r="T90" s="1003">
        <v>3</v>
      </c>
      <c r="U90" s="1017">
        <f t="shared" si="77"/>
        <v>0</v>
      </c>
      <c r="V90" s="804">
        <f t="shared" si="78"/>
        <v>0</v>
      </c>
      <c r="W90" s="984">
        <v>0.21</v>
      </c>
      <c r="X90" s="845">
        <v>0.25</v>
      </c>
      <c r="Y90" s="1027">
        <v>5000000</v>
      </c>
      <c r="Z90" s="805"/>
      <c r="AA90" s="805"/>
      <c r="AB90" s="1058">
        <f t="shared" si="76"/>
        <v>0</v>
      </c>
      <c r="AC90" s="1053"/>
      <c r="AD90" s="803" t="e">
        <f t="shared" si="1"/>
        <v>#DIV/0!</v>
      </c>
      <c r="AE90" s="856">
        <f t="shared" si="64"/>
        <v>0</v>
      </c>
      <c r="AF90" s="856"/>
      <c r="AG90" s="856"/>
      <c r="AH90" s="808" t="e">
        <f t="shared" si="65"/>
        <v>#DIV/0!</v>
      </c>
      <c r="AI90" s="1027">
        <v>15000000</v>
      </c>
      <c r="AJ90" s="803">
        <f t="shared" si="73"/>
        <v>0</v>
      </c>
      <c r="AK90" s="1069">
        <f t="shared" si="66"/>
        <v>0</v>
      </c>
      <c r="AL90" s="812"/>
      <c r="AM90" s="810"/>
      <c r="AN90" s="811"/>
      <c r="AO90" s="1143"/>
      <c r="AP90" s="690"/>
      <c r="AQ90" s="690"/>
    </row>
    <row r="91" spans="1:43" ht="40.5" customHeight="1">
      <c r="A91" s="897" t="s">
        <v>2217</v>
      </c>
      <c r="B91" s="924" t="s">
        <v>2367</v>
      </c>
      <c r="C91" s="961">
        <v>2</v>
      </c>
      <c r="D91" s="924">
        <v>6</v>
      </c>
      <c r="E91" s="909"/>
      <c r="F91" s="798"/>
      <c r="G91" s="798"/>
      <c r="H91" s="799">
        <f t="shared" si="79"/>
        <v>0</v>
      </c>
      <c r="I91" s="799">
        <f t="shared" si="80"/>
        <v>0</v>
      </c>
      <c r="J91" s="886"/>
      <c r="K91" s="886"/>
      <c r="L91" s="698"/>
      <c r="M91" s="701"/>
      <c r="N91" s="797"/>
      <c r="O91" s="886"/>
      <c r="P91" s="886"/>
      <c r="Q91" s="886"/>
      <c r="R91" s="801"/>
      <c r="S91" s="886"/>
      <c r="T91" s="1012">
        <v>20</v>
      </c>
      <c r="U91" s="1017">
        <f t="shared" si="77"/>
        <v>0</v>
      </c>
      <c r="V91" s="804">
        <f t="shared" si="78"/>
        <v>0</v>
      </c>
      <c r="W91" s="984">
        <v>0.32</v>
      </c>
      <c r="X91" s="845">
        <v>0.25</v>
      </c>
      <c r="Y91" s="1027">
        <v>20000000</v>
      </c>
      <c r="Z91" s="852"/>
      <c r="AA91" s="852"/>
      <c r="AB91" s="1058">
        <f t="shared" si="76"/>
        <v>0</v>
      </c>
      <c r="AC91" s="1052"/>
      <c r="AD91" s="869" t="e">
        <f t="shared" si="1"/>
        <v>#DIV/0!</v>
      </c>
      <c r="AE91" s="868">
        <f t="shared" si="64"/>
        <v>0</v>
      </c>
      <c r="AF91" s="868"/>
      <c r="AG91" s="868"/>
      <c r="AH91" s="808" t="e">
        <f t="shared" si="65"/>
        <v>#DIV/0!</v>
      </c>
      <c r="AI91" s="1027">
        <v>255000000</v>
      </c>
      <c r="AJ91" s="869">
        <f t="shared" si="73"/>
        <v>0</v>
      </c>
      <c r="AK91" s="1073">
        <f t="shared" si="66"/>
        <v>0</v>
      </c>
      <c r="AL91" s="870"/>
      <c r="AM91" s="810"/>
      <c r="AN91" s="811"/>
      <c r="AO91" s="1144"/>
      <c r="AP91" s="690"/>
      <c r="AQ91" s="690"/>
    </row>
    <row r="92" spans="1:43" ht="54" customHeight="1">
      <c r="A92" s="896" t="s">
        <v>2343</v>
      </c>
      <c r="B92" s="785"/>
      <c r="C92" s="906"/>
      <c r="D92" s="983"/>
      <c r="E92" s="906"/>
      <c r="F92" s="782"/>
      <c r="G92" s="782"/>
      <c r="H92" s="783"/>
      <c r="I92" s="783" t="e">
        <f>+SUMPRODUCT(I93:I102,X93:X102)</f>
        <v>#DIV/0!</v>
      </c>
      <c r="J92" s="784"/>
      <c r="K92" s="784"/>
      <c r="L92" s="784"/>
      <c r="M92" s="785"/>
      <c r="N92" s="785"/>
      <c r="O92" s="784"/>
      <c r="P92" s="784"/>
      <c r="Q92" s="784"/>
      <c r="R92" s="818"/>
      <c r="S92" s="784"/>
      <c r="T92" s="1006"/>
      <c r="U92" s="1036"/>
      <c r="V92" s="783">
        <f>+SUMPRODUCT(V93:V102,W93:W102)</f>
        <v>0</v>
      </c>
      <c r="W92" s="783">
        <v>0.2</v>
      </c>
      <c r="X92" s="783">
        <v>0.2</v>
      </c>
      <c r="Y92" s="789">
        <f>SUM(Y93:Y102)</f>
        <v>687390000</v>
      </c>
      <c r="Z92" s="789">
        <f>SUM(Z93:Z102)</f>
        <v>0</v>
      </c>
      <c r="AA92" s="789">
        <f>SUM(AA93:AA102)</f>
        <v>0</v>
      </c>
      <c r="AB92" s="1057">
        <f t="shared" ref="AB92:AB102" si="81">+AA92/Y92</f>
        <v>0</v>
      </c>
      <c r="AC92" s="789">
        <f>SUM(AC93:AC102)</f>
        <v>0</v>
      </c>
      <c r="AD92" s="785" t="e">
        <f t="shared" si="1"/>
        <v>#DIV/0!</v>
      </c>
      <c r="AE92" s="855">
        <f t="shared" si="64"/>
        <v>0</v>
      </c>
      <c r="AF92" s="855"/>
      <c r="AG92" s="855"/>
      <c r="AH92" s="792" t="e">
        <f t="shared" si="65"/>
        <v>#DIV/0!</v>
      </c>
      <c r="AI92" s="789">
        <f>SUM(AI93:AI102)</f>
        <v>2114140624</v>
      </c>
      <c r="AJ92" s="789">
        <f>SUM(AJ93:AJ102)</f>
        <v>0</v>
      </c>
      <c r="AK92" s="1068">
        <f t="shared" si="66"/>
        <v>0</v>
      </c>
      <c r="AL92" s="820"/>
      <c r="AM92" s="794"/>
      <c r="AN92" s="795"/>
      <c r="AO92" s="796"/>
      <c r="AP92" s="695"/>
      <c r="AQ92" s="695"/>
    </row>
    <row r="93" spans="1:43" ht="40.5" customHeight="1">
      <c r="A93" s="897" t="s">
        <v>2218</v>
      </c>
      <c r="B93" s="929" t="s">
        <v>2369</v>
      </c>
      <c r="C93" s="965">
        <v>0.2</v>
      </c>
      <c r="D93" s="992">
        <v>0.8</v>
      </c>
      <c r="E93" s="909"/>
      <c r="F93" s="798"/>
      <c r="G93" s="798"/>
      <c r="H93" s="799">
        <f>IF(E93/C93&gt;=100%,100%,E93/C93)</f>
        <v>0</v>
      </c>
      <c r="I93" s="799">
        <f>IF(F93/D93&gt;=100%,100%,F93/D93)</f>
        <v>0</v>
      </c>
      <c r="J93" s="800"/>
      <c r="K93" s="800"/>
      <c r="L93" s="698"/>
      <c r="M93" s="701"/>
      <c r="N93" s="797"/>
      <c r="O93" s="800"/>
      <c r="P93" s="800"/>
      <c r="Q93" s="800"/>
      <c r="R93" s="801"/>
      <c r="S93" s="800"/>
      <c r="T93" s="847">
        <v>1</v>
      </c>
      <c r="U93" s="1017">
        <f t="shared" ref="U93:U102" si="82">SUM(E93:F93)</f>
        <v>0</v>
      </c>
      <c r="V93" s="804">
        <f t="shared" ref="V93:V102" si="83">IF(U93/T93&gt;=100%,100%,U93/T93)</f>
        <v>0</v>
      </c>
      <c r="W93" s="984">
        <v>0.15</v>
      </c>
      <c r="X93" s="845">
        <v>0.2</v>
      </c>
      <c r="Y93" s="1027">
        <v>20000000</v>
      </c>
      <c r="Z93" s="805"/>
      <c r="AA93" s="805"/>
      <c r="AB93" s="1058">
        <f t="shared" si="81"/>
        <v>0</v>
      </c>
      <c r="AC93" s="1053"/>
      <c r="AD93" s="803" t="e">
        <f t="shared" si="1"/>
        <v>#DIV/0!</v>
      </c>
      <c r="AE93" s="856">
        <f t="shared" si="64"/>
        <v>0</v>
      </c>
      <c r="AF93" s="856"/>
      <c r="AG93" s="856"/>
      <c r="AH93" s="808" t="e">
        <f t="shared" si="65"/>
        <v>#DIV/0!</v>
      </c>
      <c r="AI93" s="1027">
        <v>120000000</v>
      </c>
      <c r="AJ93" s="803">
        <f t="shared" si="73"/>
        <v>0</v>
      </c>
      <c r="AK93" s="1069">
        <f t="shared" si="66"/>
        <v>0</v>
      </c>
      <c r="AL93" s="812"/>
      <c r="AM93" s="810"/>
      <c r="AN93" s="811"/>
      <c r="AO93" s="1090" t="s">
        <v>2388</v>
      </c>
      <c r="AP93" s="690"/>
      <c r="AQ93" s="690"/>
    </row>
    <row r="94" spans="1:43" ht="40.5" customHeight="1">
      <c r="A94" s="897" t="s">
        <v>2219</v>
      </c>
      <c r="B94" s="921" t="s">
        <v>2367</v>
      </c>
      <c r="C94" s="960">
        <v>0</v>
      </c>
      <c r="D94" s="921">
        <v>2</v>
      </c>
      <c r="E94" s="909"/>
      <c r="F94" s="798"/>
      <c r="G94" s="798"/>
      <c r="H94" s="799" t="e">
        <f t="shared" ref="H94:H98" si="84">IF(E94/C94&gt;=100%,100%,E94/C94)</f>
        <v>#DIV/0!</v>
      </c>
      <c r="I94" s="799">
        <f t="shared" ref="I94:I98" si="85">IF(F94/D94&gt;=100%,100%,F94/D94)</f>
        <v>0</v>
      </c>
      <c r="J94" s="800"/>
      <c r="K94" s="800"/>
      <c r="L94" s="698"/>
      <c r="M94" s="701"/>
      <c r="N94" s="797"/>
      <c r="O94" s="800"/>
      <c r="P94" s="800"/>
      <c r="Q94" s="800"/>
      <c r="R94" s="801"/>
      <c r="S94" s="800"/>
      <c r="T94" s="1003">
        <v>5</v>
      </c>
      <c r="U94" s="1017">
        <f t="shared" si="82"/>
        <v>0</v>
      </c>
      <c r="V94" s="804">
        <f t="shared" si="83"/>
        <v>0</v>
      </c>
      <c r="W94" s="984">
        <v>0.09</v>
      </c>
      <c r="X94" s="845">
        <v>0.2</v>
      </c>
      <c r="Y94" s="1027">
        <v>20000000</v>
      </c>
      <c r="Z94" s="805"/>
      <c r="AA94" s="805"/>
      <c r="AB94" s="1058">
        <f t="shared" si="81"/>
        <v>0</v>
      </c>
      <c r="AC94" s="1053"/>
      <c r="AD94" s="803" t="e">
        <f t="shared" si="1"/>
        <v>#DIV/0!</v>
      </c>
      <c r="AE94" s="856">
        <f t="shared" si="64"/>
        <v>0</v>
      </c>
      <c r="AF94" s="856"/>
      <c r="AG94" s="856"/>
      <c r="AH94" s="808" t="e">
        <f t="shared" si="65"/>
        <v>#DIV/0!</v>
      </c>
      <c r="AI94" s="1027">
        <v>50000000</v>
      </c>
      <c r="AJ94" s="803">
        <f t="shared" si="73"/>
        <v>0</v>
      </c>
      <c r="AK94" s="1069">
        <f t="shared" si="66"/>
        <v>0</v>
      </c>
      <c r="AL94" s="812"/>
      <c r="AM94" s="810"/>
      <c r="AN94" s="811"/>
      <c r="AO94" s="1142" t="s">
        <v>2388</v>
      </c>
      <c r="AP94" s="690"/>
      <c r="AQ94" s="690"/>
    </row>
    <row r="95" spans="1:43" ht="40.5" customHeight="1">
      <c r="A95" s="897" t="s">
        <v>2220</v>
      </c>
      <c r="B95" s="921" t="s">
        <v>2367</v>
      </c>
      <c r="C95" s="960">
        <v>0</v>
      </c>
      <c r="D95" s="921">
        <v>0</v>
      </c>
      <c r="E95" s="909"/>
      <c r="F95" s="798"/>
      <c r="G95" s="798"/>
      <c r="H95" s="799" t="e">
        <f t="shared" si="84"/>
        <v>#DIV/0!</v>
      </c>
      <c r="I95" s="799" t="e">
        <f t="shared" si="85"/>
        <v>#DIV/0!</v>
      </c>
      <c r="J95" s="800"/>
      <c r="K95" s="800"/>
      <c r="L95" s="698"/>
      <c r="M95" s="701"/>
      <c r="N95" s="797"/>
      <c r="O95" s="800"/>
      <c r="P95" s="800"/>
      <c r="Q95" s="800"/>
      <c r="R95" s="801"/>
      <c r="S95" s="800"/>
      <c r="T95" s="1003">
        <v>1</v>
      </c>
      <c r="U95" s="1017">
        <f t="shared" si="82"/>
        <v>0</v>
      </c>
      <c r="V95" s="804">
        <f t="shared" si="83"/>
        <v>0</v>
      </c>
      <c r="W95" s="987">
        <v>0.04</v>
      </c>
      <c r="X95" s="845">
        <v>0</v>
      </c>
      <c r="Y95" s="1031">
        <v>0</v>
      </c>
      <c r="Z95" s="805"/>
      <c r="AA95" s="805"/>
      <c r="AB95" s="1058" t="e">
        <f t="shared" si="81"/>
        <v>#DIV/0!</v>
      </c>
      <c r="AC95" s="1053"/>
      <c r="AD95" s="803" t="e">
        <f t="shared" si="1"/>
        <v>#DIV/0!</v>
      </c>
      <c r="AE95" s="856">
        <f t="shared" si="64"/>
        <v>0</v>
      </c>
      <c r="AF95" s="856"/>
      <c r="AG95" s="856"/>
      <c r="AH95" s="808" t="e">
        <f t="shared" si="65"/>
        <v>#DIV/0!</v>
      </c>
      <c r="AI95" s="1031">
        <v>15000000</v>
      </c>
      <c r="AJ95" s="803">
        <f t="shared" si="73"/>
        <v>0</v>
      </c>
      <c r="AK95" s="1069">
        <f t="shared" si="66"/>
        <v>0</v>
      </c>
      <c r="AL95" s="812"/>
      <c r="AM95" s="810"/>
      <c r="AN95" s="811"/>
      <c r="AO95" s="1143"/>
      <c r="AP95" s="690"/>
      <c r="AQ95" s="690"/>
    </row>
    <row r="96" spans="1:43" ht="40.5" customHeight="1">
      <c r="A96" s="897" t="s">
        <v>2221</v>
      </c>
      <c r="B96" s="921" t="s">
        <v>2367</v>
      </c>
      <c r="C96" s="960">
        <v>1</v>
      </c>
      <c r="D96" s="921">
        <v>1</v>
      </c>
      <c r="E96" s="909"/>
      <c r="F96" s="798"/>
      <c r="G96" s="798"/>
      <c r="H96" s="799">
        <f t="shared" si="84"/>
        <v>0</v>
      </c>
      <c r="I96" s="799">
        <f t="shared" si="85"/>
        <v>0</v>
      </c>
      <c r="J96" s="886"/>
      <c r="K96" s="886"/>
      <c r="L96" s="698"/>
      <c r="M96" s="701"/>
      <c r="N96" s="797"/>
      <c r="O96" s="886"/>
      <c r="P96" s="886"/>
      <c r="Q96" s="886"/>
      <c r="R96" s="801"/>
      <c r="S96" s="886"/>
      <c r="T96" s="1012">
        <v>4</v>
      </c>
      <c r="U96" s="1017">
        <f t="shared" si="82"/>
        <v>0</v>
      </c>
      <c r="V96" s="804">
        <f t="shared" si="83"/>
        <v>0</v>
      </c>
      <c r="W96" s="984">
        <v>0.13</v>
      </c>
      <c r="X96" s="845">
        <v>0.1</v>
      </c>
      <c r="Y96" s="1027">
        <v>20000000</v>
      </c>
      <c r="Z96" s="852"/>
      <c r="AA96" s="852"/>
      <c r="AB96" s="1058">
        <f t="shared" si="81"/>
        <v>0</v>
      </c>
      <c r="AC96" s="1052"/>
      <c r="AD96" s="869" t="e">
        <f t="shared" si="1"/>
        <v>#DIV/0!</v>
      </c>
      <c r="AE96" s="868">
        <f t="shared" si="64"/>
        <v>0</v>
      </c>
      <c r="AF96" s="868"/>
      <c r="AG96" s="868"/>
      <c r="AH96" s="808" t="e">
        <f t="shared" si="65"/>
        <v>#DIV/0!</v>
      </c>
      <c r="AI96" s="1027">
        <v>150000000</v>
      </c>
      <c r="AJ96" s="869">
        <f t="shared" si="73"/>
        <v>0</v>
      </c>
      <c r="AK96" s="1073">
        <f t="shared" si="66"/>
        <v>0</v>
      </c>
      <c r="AL96" s="870"/>
      <c r="AM96" s="810"/>
      <c r="AN96" s="811"/>
      <c r="AO96" s="1144"/>
      <c r="AP96" s="690"/>
      <c r="AQ96" s="690"/>
    </row>
    <row r="97" spans="1:43" ht="40.5" customHeight="1">
      <c r="A97" s="897" t="s">
        <v>2222</v>
      </c>
      <c r="B97" s="921" t="s">
        <v>2367</v>
      </c>
      <c r="C97" s="960">
        <v>0</v>
      </c>
      <c r="D97" s="921">
        <v>1</v>
      </c>
      <c r="E97" s="909"/>
      <c r="F97" s="798"/>
      <c r="G97" s="798"/>
      <c r="H97" s="799" t="e">
        <f t="shared" si="84"/>
        <v>#DIV/0!</v>
      </c>
      <c r="I97" s="799">
        <f t="shared" si="85"/>
        <v>0</v>
      </c>
      <c r="J97" s="886"/>
      <c r="K97" s="886"/>
      <c r="L97" s="698"/>
      <c r="M97" s="701"/>
      <c r="N97" s="797"/>
      <c r="O97" s="886"/>
      <c r="P97" s="886"/>
      <c r="Q97" s="886"/>
      <c r="R97" s="801"/>
      <c r="S97" s="886"/>
      <c r="T97" s="1012">
        <v>1</v>
      </c>
      <c r="U97" s="1017">
        <f t="shared" si="82"/>
        <v>0</v>
      </c>
      <c r="V97" s="804">
        <f t="shared" si="83"/>
        <v>0</v>
      </c>
      <c r="W97" s="984">
        <v>0.05</v>
      </c>
      <c r="X97" s="845">
        <v>0.2</v>
      </c>
      <c r="Y97" s="1027">
        <v>20000000</v>
      </c>
      <c r="Z97" s="852"/>
      <c r="AA97" s="852"/>
      <c r="AB97" s="1058">
        <f t="shared" si="81"/>
        <v>0</v>
      </c>
      <c r="AC97" s="1052"/>
      <c r="AD97" s="869" t="e">
        <f t="shared" si="1"/>
        <v>#DIV/0!</v>
      </c>
      <c r="AE97" s="868">
        <f t="shared" si="64"/>
        <v>0</v>
      </c>
      <c r="AF97" s="868"/>
      <c r="AG97" s="868"/>
      <c r="AH97" s="808" t="e">
        <f t="shared" si="65"/>
        <v>#DIV/0!</v>
      </c>
      <c r="AI97" s="1027">
        <v>20000000</v>
      </c>
      <c r="AJ97" s="869">
        <f t="shared" si="73"/>
        <v>0</v>
      </c>
      <c r="AK97" s="1073">
        <f t="shared" si="66"/>
        <v>0</v>
      </c>
      <c r="AL97" s="870"/>
      <c r="AM97" s="810"/>
      <c r="AN97" s="811"/>
      <c r="AO97" s="1142" t="s">
        <v>2388</v>
      </c>
      <c r="AP97" s="690"/>
      <c r="AQ97" s="690"/>
    </row>
    <row r="98" spans="1:43" ht="40.5" customHeight="1">
      <c r="A98" s="897" t="s">
        <v>2223</v>
      </c>
      <c r="B98" s="921" t="s">
        <v>2367</v>
      </c>
      <c r="C98" s="960">
        <v>0</v>
      </c>
      <c r="D98" s="921">
        <v>0</v>
      </c>
      <c r="E98" s="909"/>
      <c r="F98" s="798"/>
      <c r="G98" s="798"/>
      <c r="H98" s="799" t="e">
        <f t="shared" si="84"/>
        <v>#DIV/0!</v>
      </c>
      <c r="I98" s="799" t="e">
        <f t="shared" si="85"/>
        <v>#DIV/0!</v>
      </c>
      <c r="J98" s="886"/>
      <c r="K98" s="886"/>
      <c r="L98" s="698"/>
      <c r="M98" s="701"/>
      <c r="N98" s="797"/>
      <c r="O98" s="886"/>
      <c r="P98" s="886"/>
      <c r="Q98" s="886"/>
      <c r="R98" s="801"/>
      <c r="S98" s="886"/>
      <c r="T98" s="1012">
        <v>1</v>
      </c>
      <c r="U98" s="1017">
        <f t="shared" si="82"/>
        <v>0</v>
      </c>
      <c r="V98" s="804">
        <f t="shared" si="83"/>
        <v>0</v>
      </c>
      <c r="W98" s="984">
        <v>0.05</v>
      </c>
      <c r="X98" s="845">
        <v>0</v>
      </c>
      <c r="Y98" s="1031">
        <v>0</v>
      </c>
      <c r="Z98" s="852"/>
      <c r="AA98" s="852"/>
      <c r="AB98" s="1058" t="e">
        <f t="shared" si="81"/>
        <v>#DIV/0!</v>
      </c>
      <c r="AC98" s="1052"/>
      <c r="AD98" s="869" t="e">
        <f t="shared" si="1"/>
        <v>#DIV/0!</v>
      </c>
      <c r="AE98" s="868">
        <f t="shared" si="64"/>
        <v>0</v>
      </c>
      <c r="AF98" s="868"/>
      <c r="AG98" s="868"/>
      <c r="AH98" s="808" t="e">
        <f t="shared" si="65"/>
        <v>#DIV/0!</v>
      </c>
      <c r="AI98" s="1031">
        <v>11570350</v>
      </c>
      <c r="AJ98" s="869">
        <f t="shared" si="73"/>
        <v>0</v>
      </c>
      <c r="AK98" s="1073">
        <f t="shared" si="66"/>
        <v>0</v>
      </c>
      <c r="AL98" s="870"/>
      <c r="AM98" s="810"/>
      <c r="AN98" s="811"/>
      <c r="AO98" s="1144"/>
      <c r="AP98" s="690"/>
      <c r="AQ98" s="690"/>
    </row>
    <row r="99" spans="1:43" ht="40.5" customHeight="1">
      <c r="A99" s="898" t="s">
        <v>2224</v>
      </c>
      <c r="B99" s="930" t="s">
        <v>2368</v>
      </c>
      <c r="C99" s="960">
        <v>0</v>
      </c>
      <c r="D99" s="921">
        <v>0</v>
      </c>
      <c r="E99" s="909"/>
      <c r="F99" s="798"/>
      <c r="G99" s="798"/>
      <c r="H99" s="799" t="e">
        <f>IF(E99/C99&gt;=100%,100%,E99/C99)</f>
        <v>#DIV/0!</v>
      </c>
      <c r="I99" s="799" t="e">
        <f>IF(F99/D99&gt;=100%,100%,F99/D99)</f>
        <v>#DIV/0!</v>
      </c>
      <c r="J99" s="886"/>
      <c r="K99" s="886"/>
      <c r="L99" s="698"/>
      <c r="M99" s="701"/>
      <c r="N99" s="797"/>
      <c r="O99" s="886"/>
      <c r="P99" s="886"/>
      <c r="Q99" s="886"/>
      <c r="R99" s="801"/>
      <c r="S99" s="886"/>
      <c r="T99" s="1012">
        <v>35000</v>
      </c>
      <c r="U99" s="1017">
        <f t="shared" si="82"/>
        <v>0</v>
      </c>
      <c r="V99" s="804">
        <f t="shared" si="83"/>
        <v>0</v>
      </c>
      <c r="W99" s="984">
        <v>0.06</v>
      </c>
      <c r="X99" s="845">
        <v>0</v>
      </c>
      <c r="Y99" s="1031">
        <v>0</v>
      </c>
      <c r="Z99" s="852"/>
      <c r="AA99" s="852"/>
      <c r="AB99" s="1058" t="e">
        <f t="shared" si="81"/>
        <v>#DIV/0!</v>
      </c>
      <c r="AC99" s="1052"/>
      <c r="AD99" s="869" t="e">
        <f t="shared" si="1"/>
        <v>#DIV/0!</v>
      </c>
      <c r="AE99" s="868">
        <f t="shared" si="64"/>
        <v>0</v>
      </c>
      <c r="AF99" s="868"/>
      <c r="AG99" s="868"/>
      <c r="AH99" s="808" t="e">
        <f t="shared" si="65"/>
        <v>#DIV/0!</v>
      </c>
      <c r="AI99" s="1031">
        <v>20000000</v>
      </c>
      <c r="AJ99" s="869">
        <f t="shared" si="73"/>
        <v>0</v>
      </c>
      <c r="AK99" s="1073">
        <f t="shared" si="66"/>
        <v>0</v>
      </c>
      <c r="AL99" s="870"/>
      <c r="AM99" s="810"/>
      <c r="AN99" s="811"/>
      <c r="AO99" s="1090" t="s">
        <v>2388</v>
      </c>
      <c r="AP99" s="690"/>
      <c r="AQ99" s="690"/>
    </row>
    <row r="100" spans="1:43" ht="40.5" customHeight="1">
      <c r="A100" s="899" t="s">
        <v>2225</v>
      </c>
      <c r="B100" s="921" t="s">
        <v>2367</v>
      </c>
      <c r="C100" s="960">
        <v>1</v>
      </c>
      <c r="D100" s="921">
        <v>1</v>
      </c>
      <c r="E100" s="909"/>
      <c r="F100" s="798"/>
      <c r="G100" s="798"/>
      <c r="H100" s="799">
        <f t="shared" ref="H100:H102" si="86">IF(E100/C100&gt;=100%,100%,E100/C100)</f>
        <v>0</v>
      </c>
      <c r="I100" s="799">
        <f t="shared" ref="I100:I102" si="87">IF(F100/D100&gt;=100%,100%,F100/D100)</f>
        <v>0</v>
      </c>
      <c r="J100" s="886"/>
      <c r="K100" s="886"/>
      <c r="L100" s="698"/>
      <c r="M100" s="701"/>
      <c r="N100" s="797"/>
      <c r="O100" s="886"/>
      <c r="P100" s="886"/>
      <c r="Q100" s="886"/>
      <c r="R100" s="801"/>
      <c r="S100" s="886"/>
      <c r="T100" s="1012">
        <v>4</v>
      </c>
      <c r="U100" s="1017">
        <f t="shared" si="82"/>
        <v>0</v>
      </c>
      <c r="V100" s="804">
        <f t="shared" si="83"/>
        <v>0</v>
      </c>
      <c r="W100" s="984">
        <v>0.15</v>
      </c>
      <c r="X100" s="845">
        <v>0.1</v>
      </c>
      <c r="Y100" s="1027">
        <v>250000000</v>
      </c>
      <c r="Z100" s="852"/>
      <c r="AA100" s="852"/>
      <c r="AB100" s="1058">
        <f t="shared" si="81"/>
        <v>0</v>
      </c>
      <c r="AC100" s="1052"/>
      <c r="AD100" s="869" t="e">
        <f t="shared" si="1"/>
        <v>#DIV/0!</v>
      </c>
      <c r="AE100" s="868">
        <f t="shared" si="64"/>
        <v>0</v>
      </c>
      <c r="AF100" s="868"/>
      <c r="AG100" s="868"/>
      <c r="AH100" s="808" t="e">
        <f t="shared" si="65"/>
        <v>#DIV/0!</v>
      </c>
      <c r="AI100" s="1027">
        <v>710000000</v>
      </c>
      <c r="AJ100" s="869">
        <f t="shared" si="73"/>
        <v>0</v>
      </c>
      <c r="AK100" s="1073">
        <f t="shared" si="66"/>
        <v>0</v>
      </c>
      <c r="AL100" s="870"/>
      <c r="AM100" s="810"/>
      <c r="AN100" s="811"/>
      <c r="AO100" s="1090" t="s">
        <v>2388</v>
      </c>
      <c r="AP100" s="690"/>
      <c r="AQ100" s="690"/>
    </row>
    <row r="101" spans="1:43" ht="40.5" customHeight="1">
      <c r="A101" s="897" t="s">
        <v>2226</v>
      </c>
      <c r="B101" s="921" t="s">
        <v>2367</v>
      </c>
      <c r="C101" s="960">
        <v>1</v>
      </c>
      <c r="D101" s="921">
        <v>1</v>
      </c>
      <c r="E101" s="909"/>
      <c r="F101" s="798"/>
      <c r="G101" s="798"/>
      <c r="H101" s="799">
        <f t="shared" si="86"/>
        <v>0</v>
      </c>
      <c r="I101" s="799">
        <f t="shared" si="87"/>
        <v>0</v>
      </c>
      <c r="J101" s="886"/>
      <c r="K101" s="886"/>
      <c r="L101" s="698"/>
      <c r="M101" s="701"/>
      <c r="N101" s="797"/>
      <c r="O101" s="886"/>
      <c r="P101" s="886"/>
      <c r="Q101" s="886"/>
      <c r="R101" s="801"/>
      <c r="S101" s="886"/>
      <c r="T101" s="1012">
        <v>4</v>
      </c>
      <c r="U101" s="1017">
        <f t="shared" si="82"/>
        <v>0</v>
      </c>
      <c r="V101" s="804">
        <f t="shared" si="83"/>
        <v>0</v>
      </c>
      <c r="W101" s="984">
        <v>0.14000000000000001</v>
      </c>
      <c r="X101" s="845">
        <v>0.1</v>
      </c>
      <c r="Y101" s="1027">
        <v>337390000</v>
      </c>
      <c r="Z101" s="852"/>
      <c r="AA101" s="852"/>
      <c r="AB101" s="1058">
        <f t="shared" si="81"/>
        <v>0</v>
      </c>
      <c r="AC101" s="1052"/>
      <c r="AD101" s="869" t="e">
        <f t="shared" si="1"/>
        <v>#DIV/0!</v>
      </c>
      <c r="AE101" s="868">
        <f t="shared" si="64"/>
        <v>0</v>
      </c>
      <c r="AF101" s="868"/>
      <c r="AG101" s="868"/>
      <c r="AH101" s="808" t="e">
        <f t="shared" si="65"/>
        <v>#DIV/0!</v>
      </c>
      <c r="AI101" s="1027">
        <v>827570274</v>
      </c>
      <c r="AJ101" s="869">
        <f t="shared" si="73"/>
        <v>0</v>
      </c>
      <c r="AK101" s="1073">
        <f t="shared" si="66"/>
        <v>0</v>
      </c>
      <c r="AL101" s="870"/>
      <c r="AM101" s="810"/>
      <c r="AN101" s="811"/>
      <c r="AO101" s="1168" t="s">
        <v>2389</v>
      </c>
      <c r="AP101" s="690"/>
      <c r="AQ101" s="690"/>
    </row>
    <row r="102" spans="1:43" ht="40.5" customHeight="1">
      <c r="A102" s="897" t="s">
        <v>2227</v>
      </c>
      <c r="B102" s="921" t="s">
        <v>2367</v>
      </c>
      <c r="C102" s="960">
        <v>1</v>
      </c>
      <c r="D102" s="921">
        <v>1</v>
      </c>
      <c r="E102" s="909"/>
      <c r="F102" s="798"/>
      <c r="G102" s="798"/>
      <c r="H102" s="799">
        <f t="shared" si="86"/>
        <v>0</v>
      </c>
      <c r="I102" s="799">
        <f t="shared" si="87"/>
        <v>0</v>
      </c>
      <c r="J102" s="886"/>
      <c r="K102" s="886"/>
      <c r="L102" s="698"/>
      <c r="M102" s="701"/>
      <c r="N102" s="797"/>
      <c r="O102" s="886"/>
      <c r="P102" s="886"/>
      <c r="Q102" s="886"/>
      <c r="R102" s="801"/>
      <c r="S102" s="886"/>
      <c r="T102" s="1012">
        <v>4</v>
      </c>
      <c r="U102" s="1017">
        <f t="shared" si="82"/>
        <v>0</v>
      </c>
      <c r="V102" s="804">
        <f t="shared" si="83"/>
        <v>0</v>
      </c>
      <c r="W102" s="984">
        <v>0.14000000000000001</v>
      </c>
      <c r="X102" s="845">
        <v>0.1</v>
      </c>
      <c r="Y102" s="1027">
        <v>20000000</v>
      </c>
      <c r="Z102" s="852"/>
      <c r="AA102" s="852"/>
      <c r="AB102" s="1058">
        <f t="shared" si="81"/>
        <v>0</v>
      </c>
      <c r="AC102" s="1052"/>
      <c r="AD102" s="869" t="e">
        <f t="shared" si="1"/>
        <v>#DIV/0!</v>
      </c>
      <c r="AE102" s="868">
        <f t="shared" si="64"/>
        <v>0</v>
      </c>
      <c r="AF102" s="868"/>
      <c r="AG102" s="868"/>
      <c r="AH102" s="808" t="e">
        <f t="shared" si="65"/>
        <v>#DIV/0!</v>
      </c>
      <c r="AI102" s="1027">
        <v>190000000</v>
      </c>
      <c r="AJ102" s="869">
        <f t="shared" si="73"/>
        <v>0</v>
      </c>
      <c r="AK102" s="1073">
        <f t="shared" si="66"/>
        <v>0</v>
      </c>
      <c r="AL102" s="870"/>
      <c r="AM102" s="810"/>
      <c r="AN102" s="811"/>
      <c r="AO102" s="1144"/>
      <c r="AP102" s="690"/>
      <c r="AQ102" s="690"/>
    </row>
    <row r="103" spans="1:43" ht="40.5" customHeight="1">
      <c r="A103" s="896" t="s">
        <v>2344</v>
      </c>
      <c r="B103" s="785"/>
      <c r="C103" s="906"/>
      <c r="D103" s="983"/>
      <c r="E103" s="906"/>
      <c r="F103" s="782"/>
      <c r="G103" s="782"/>
      <c r="H103" s="783"/>
      <c r="I103" s="783">
        <f>+SUMPRODUCT(I104:I106,X104:X106)</f>
        <v>0</v>
      </c>
      <c r="J103" s="784"/>
      <c r="K103" s="784"/>
      <c r="L103" s="784"/>
      <c r="M103" s="785"/>
      <c r="N103" s="785"/>
      <c r="O103" s="784"/>
      <c r="P103" s="784"/>
      <c r="Q103" s="784"/>
      <c r="R103" s="818"/>
      <c r="S103" s="784"/>
      <c r="T103" s="1006"/>
      <c r="U103" s="1036">
        <f t="shared" ref="U103:U106" si="88">SUM(E103:F103)</f>
        <v>0</v>
      </c>
      <c r="V103" s="783">
        <f>+SUMPRODUCT(V104:V106,W104:W106)</f>
        <v>0</v>
      </c>
      <c r="W103" s="783">
        <v>0.2</v>
      </c>
      <c r="X103" s="783">
        <v>0.2</v>
      </c>
      <c r="Y103" s="789">
        <f>SUM(Y104:Y106)</f>
        <v>1997352500</v>
      </c>
      <c r="Z103" s="789">
        <f>SUM(Z104:Z106)</f>
        <v>0</v>
      </c>
      <c r="AA103" s="789">
        <f>SUM(AA104:AA106)</f>
        <v>0</v>
      </c>
      <c r="AB103" s="1057">
        <f t="shared" ref="AB103:AB106" si="89">+AA103/Y103</f>
        <v>0</v>
      </c>
      <c r="AC103" s="789">
        <f>SUM(AC104:AC106)</f>
        <v>0</v>
      </c>
      <c r="AD103" s="785" t="e">
        <f t="shared" si="1"/>
        <v>#DIV/0!</v>
      </c>
      <c r="AE103" s="855">
        <f t="shared" si="64"/>
        <v>0</v>
      </c>
      <c r="AF103" s="855"/>
      <c r="AG103" s="855"/>
      <c r="AH103" s="792" t="e">
        <f t="shared" si="65"/>
        <v>#DIV/0!</v>
      </c>
      <c r="AI103" s="789">
        <f>SUM(AI104:AI106)</f>
        <v>11392057499.959999</v>
      </c>
      <c r="AJ103" s="789">
        <f>SUM(AJ104:AJ106)</f>
        <v>0</v>
      </c>
      <c r="AK103" s="1068">
        <f t="shared" si="66"/>
        <v>0</v>
      </c>
      <c r="AL103" s="820"/>
      <c r="AM103" s="794"/>
      <c r="AN103" s="795"/>
      <c r="AO103" s="796"/>
      <c r="AP103" s="695"/>
      <c r="AQ103" s="695"/>
    </row>
    <row r="104" spans="1:43" ht="40.5" customHeight="1">
      <c r="A104" s="897" t="s">
        <v>2228</v>
      </c>
      <c r="B104" s="922" t="s">
        <v>2367</v>
      </c>
      <c r="C104" s="961">
        <v>1</v>
      </c>
      <c r="D104" s="924">
        <v>1</v>
      </c>
      <c r="E104" s="909"/>
      <c r="F104" s="798"/>
      <c r="G104" s="798"/>
      <c r="H104" s="799">
        <f>IF(E104/C104&gt;=100%,100%,E104/C104)</f>
        <v>0</v>
      </c>
      <c r="I104" s="799">
        <f>IF(F104/D104&gt;=100%,100%,F104/D104)</f>
        <v>0</v>
      </c>
      <c r="J104" s="800"/>
      <c r="K104" s="800"/>
      <c r="L104" s="698"/>
      <c r="M104" s="701"/>
      <c r="N104" s="797"/>
      <c r="O104" s="800"/>
      <c r="P104" s="800"/>
      <c r="Q104" s="800"/>
      <c r="R104" s="801"/>
      <c r="S104" s="800"/>
      <c r="T104" s="1003">
        <v>1</v>
      </c>
      <c r="U104" s="1017">
        <f t="shared" si="88"/>
        <v>0</v>
      </c>
      <c r="V104" s="804">
        <f t="shared" ref="V104:V106" si="90">IF(U104/T104&gt;=100%,100%,U104/T104)</f>
        <v>0</v>
      </c>
      <c r="W104" s="984">
        <v>0.6</v>
      </c>
      <c r="X104" s="845">
        <v>0.6</v>
      </c>
      <c r="Y104" s="1027">
        <v>697352500</v>
      </c>
      <c r="Z104" s="805"/>
      <c r="AA104" s="805"/>
      <c r="AB104" s="1058">
        <f t="shared" si="89"/>
        <v>0</v>
      </c>
      <c r="AC104" s="1053"/>
      <c r="AD104" s="803" t="e">
        <f t="shared" si="1"/>
        <v>#DIV/0!</v>
      </c>
      <c r="AE104" s="856">
        <f t="shared" si="64"/>
        <v>0</v>
      </c>
      <c r="AF104" s="856"/>
      <c r="AG104" s="856"/>
      <c r="AH104" s="808" t="e">
        <f t="shared" si="65"/>
        <v>#DIV/0!</v>
      </c>
      <c r="AI104" s="1027">
        <v>4728920833.3199997</v>
      </c>
      <c r="AJ104" s="803">
        <f t="shared" si="73"/>
        <v>0</v>
      </c>
      <c r="AK104" s="1069">
        <f t="shared" si="66"/>
        <v>0</v>
      </c>
      <c r="AL104" s="812"/>
      <c r="AM104" s="810"/>
      <c r="AN104" s="811"/>
      <c r="AO104" s="1093" t="s">
        <v>2381</v>
      </c>
      <c r="AP104" s="690"/>
      <c r="AQ104" s="690"/>
    </row>
    <row r="105" spans="1:43" ht="40.5" customHeight="1">
      <c r="A105" s="897" t="s">
        <v>2229</v>
      </c>
      <c r="B105" s="924" t="s">
        <v>2367</v>
      </c>
      <c r="C105" s="961">
        <v>1</v>
      </c>
      <c r="D105" s="924">
        <v>2</v>
      </c>
      <c r="E105" s="909"/>
      <c r="F105" s="798"/>
      <c r="G105" s="798"/>
      <c r="H105" s="799">
        <f t="shared" ref="H105:H106" si="91">IF(E105/C105&gt;=100%,100%,E105/C105)</f>
        <v>0</v>
      </c>
      <c r="I105" s="799">
        <f t="shared" ref="I105:I106" si="92">IF(F105/D105&gt;=100%,100%,F105/D105)</f>
        <v>0</v>
      </c>
      <c r="J105" s="800"/>
      <c r="K105" s="800"/>
      <c r="L105" s="698"/>
      <c r="M105" s="701"/>
      <c r="N105" s="797"/>
      <c r="O105" s="800"/>
      <c r="P105" s="800"/>
      <c r="Q105" s="800"/>
      <c r="R105" s="801"/>
      <c r="S105" s="800"/>
      <c r="T105" s="1003">
        <v>7</v>
      </c>
      <c r="U105" s="1017">
        <f t="shared" si="88"/>
        <v>0</v>
      </c>
      <c r="V105" s="804">
        <f t="shared" si="90"/>
        <v>0</v>
      </c>
      <c r="W105" s="984">
        <v>0.25</v>
      </c>
      <c r="X105" s="845">
        <v>0.2</v>
      </c>
      <c r="Y105" s="1027">
        <v>750000000</v>
      </c>
      <c r="Z105" s="805"/>
      <c r="AA105" s="805"/>
      <c r="AB105" s="1058">
        <f t="shared" si="89"/>
        <v>0</v>
      </c>
      <c r="AC105" s="1053"/>
      <c r="AD105" s="803" t="e">
        <f t="shared" si="1"/>
        <v>#DIV/0!</v>
      </c>
      <c r="AE105" s="856">
        <f t="shared" si="64"/>
        <v>0</v>
      </c>
      <c r="AF105" s="856"/>
      <c r="AG105" s="856"/>
      <c r="AH105" s="808" t="e">
        <f t="shared" si="65"/>
        <v>#DIV/0!</v>
      </c>
      <c r="AI105" s="1027">
        <v>4781568333.3199997</v>
      </c>
      <c r="AJ105" s="803">
        <f t="shared" si="73"/>
        <v>0</v>
      </c>
      <c r="AK105" s="1069">
        <f t="shared" si="66"/>
        <v>0</v>
      </c>
      <c r="AL105" s="812"/>
      <c r="AM105" s="810"/>
      <c r="AN105" s="811"/>
      <c r="AO105" s="1142" t="s">
        <v>2390</v>
      </c>
      <c r="AP105" s="690"/>
      <c r="AQ105" s="690"/>
    </row>
    <row r="106" spans="1:43" ht="40.5" customHeight="1">
      <c r="A106" s="897" t="s">
        <v>2230</v>
      </c>
      <c r="B106" s="924" t="s">
        <v>2367</v>
      </c>
      <c r="C106" s="961">
        <v>0</v>
      </c>
      <c r="D106" s="924">
        <v>1</v>
      </c>
      <c r="E106" s="909"/>
      <c r="F106" s="798"/>
      <c r="G106" s="798"/>
      <c r="H106" s="799" t="e">
        <f t="shared" si="91"/>
        <v>#DIV/0!</v>
      </c>
      <c r="I106" s="799">
        <f t="shared" si="92"/>
        <v>0</v>
      </c>
      <c r="J106" s="800"/>
      <c r="K106" s="800"/>
      <c r="L106" s="698"/>
      <c r="M106" s="701"/>
      <c r="N106" s="797"/>
      <c r="O106" s="800"/>
      <c r="P106" s="800"/>
      <c r="Q106" s="800"/>
      <c r="R106" s="801"/>
      <c r="S106" s="800"/>
      <c r="T106" s="1003">
        <v>3</v>
      </c>
      <c r="U106" s="1017">
        <f t="shared" si="88"/>
        <v>0</v>
      </c>
      <c r="V106" s="804">
        <f t="shared" si="90"/>
        <v>0</v>
      </c>
      <c r="W106" s="984">
        <v>0.15</v>
      </c>
      <c r="X106" s="845">
        <v>0.2</v>
      </c>
      <c r="Y106" s="1027">
        <v>550000000</v>
      </c>
      <c r="Z106" s="805"/>
      <c r="AA106" s="805"/>
      <c r="AB106" s="1058">
        <f t="shared" si="89"/>
        <v>0</v>
      </c>
      <c r="AC106" s="1053"/>
      <c r="AD106" s="803" t="e">
        <f t="shared" si="1"/>
        <v>#DIV/0!</v>
      </c>
      <c r="AE106" s="856">
        <f t="shared" si="64"/>
        <v>0</v>
      </c>
      <c r="AF106" s="856"/>
      <c r="AG106" s="856"/>
      <c r="AH106" s="808" t="e">
        <f t="shared" si="65"/>
        <v>#DIV/0!</v>
      </c>
      <c r="AI106" s="1027">
        <v>1881568333.3199997</v>
      </c>
      <c r="AJ106" s="803">
        <f t="shared" si="73"/>
        <v>0</v>
      </c>
      <c r="AK106" s="1069">
        <f t="shared" si="66"/>
        <v>0</v>
      </c>
      <c r="AL106" s="812"/>
      <c r="AM106" s="810"/>
      <c r="AN106" s="811"/>
      <c r="AO106" s="1144"/>
      <c r="AP106" s="690"/>
      <c r="AQ106" s="690"/>
    </row>
    <row r="107" spans="1:43" ht="40.5" customHeight="1">
      <c r="A107" s="895" t="s">
        <v>2345</v>
      </c>
      <c r="B107" s="770"/>
      <c r="C107" s="905"/>
      <c r="D107" s="982"/>
      <c r="E107" s="905"/>
      <c r="F107" s="766"/>
      <c r="G107" s="766"/>
      <c r="H107" s="1025" t="e">
        <f>+(H108*W108)+(H116*W116)+(H120*W120)+(H128*W128)+(H134*W134)+(H140*W140)</f>
        <v>#DIV/0!</v>
      </c>
      <c r="I107" s="1025" t="e">
        <f>+(I108*X108)</f>
        <v>#DIV/0!</v>
      </c>
      <c r="J107" s="769"/>
      <c r="K107" s="769"/>
      <c r="L107" s="769"/>
      <c r="M107" s="770"/>
      <c r="N107" s="770"/>
      <c r="O107" s="769"/>
      <c r="P107" s="769"/>
      <c r="Q107" s="769"/>
      <c r="R107" s="814"/>
      <c r="S107" s="769"/>
      <c r="T107" s="1005"/>
      <c r="U107" s="1035"/>
      <c r="V107" s="1025">
        <f>+(V108*W108)</f>
        <v>0</v>
      </c>
      <c r="W107" s="831">
        <v>0.43</v>
      </c>
      <c r="X107" s="833">
        <v>0.43</v>
      </c>
      <c r="Y107" s="772">
        <f>+Y108</f>
        <v>5245699349</v>
      </c>
      <c r="Z107" s="772">
        <f>+Z108</f>
        <v>0</v>
      </c>
      <c r="AA107" s="772">
        <f>+AA108</f>
        <v>0</v>
      </c>
      <c r="AB107" s="1056">
        <f>+AA107/Y107</f>
        <v>0</v>
      </c>
      <c r="AC107" s="772">
        <f>+AC108</f>
        <v>0</v>
      </c>
      <c r="AD107" s="770" t="e">
        <f t="shared" si="1"/>
        <v>#DIV/0!</v>
      </c>
      <c r="AE107" s="854">
        <f t="shared" si="64"/>
        <v>0</v>
      </c>
      <c r="AF107" s="854"/>
      <c r="AG107" s="854"/>
      <c r="AH107" s="776" t="e">
        <f t="shared" si="65"/>
        <v>#DIV/0!</v>
      </c>
      <c r="AI107" s="772">
        <f>+AI108</f>
        <v>17698353052</v>
      </c>
      <c r="AJ107" s="772">
        <f>+AJ108</f>
        <v>0</v>
      </c>
      <c r="AK107" s="1037">
        <f t="shared" si="66"/>
        <v>0</v>
      </c>
      <c r="AL107" s="815"/>
      <c r="AM107" s="778"/>
      <c r="AN107" s="779"/>
      <c r="AO107" s="780"/>
      <c r="AP107" s="694"/>
      <c r="AQ107" s="694"/>
    </row>
    <row r="108" spans="1:43" ht="40.5" customHeight="1">
      <c r="A108" s="896" t="s">
        <v>2346</v>
      </c>
      <c r="B108" s="785"/>
      <c r="C108" s="906"/>
      <c r="D108" s="983"/>
      <c r="E108" s="906"/>
      <c r="F108" s="782"/>
      <c r="G108" s="782"/>
      <c r="H108" s="783"/>
      <c r="I108" s="783" t="e">
        <f>+SUMPRODUCT(I109:I123,X109:X123)</f>
        <v>#DIV/0!</v>
      </c>
      <c r="J108" s="784"/>
      <c r="K108" s="784"/>
      <c r="L108" s="784"/>
      <c r="M108" s="785"/>
      <c r="N108" s="785"/>
      <c r="O108" s="784"/>
      <c r="P108" s="784"/>
      <c r="Q108" s="784"/>
      <c r="R108" s="818"/>
      <c r="S108" s="784"/>
      <c r="T108" s="1006"/>
      <c r="U108" s="1036"/>
      <c r="V108" s="783">
        <f>+SUMPRODUCT(V109:V123,W109:W123)</f>
        <v>0</v>
      </c>
      <c r="W108" s="783">
        <v>1</v>
      </c>
      <c r="X108" s="841">
        <v>1</v>
      </c>
      <c r="Y108" s="789">
        <f>SUM(Y109:Y123)</f>
        <v>5245699349</v>
      </c>
      <c r="Z108" s="789">
        <f>SUM(Z109:Z123)</f>
        <v>0</v>
      </c>
      <c r="AA108" s="789">
        <f>SUM(AA109:AA123)</f>
        <v>0</v>
      </c>
      <c r="AB108" s="1057">
        <f>+AA108/Y108</f>
        <v>0</v>
      </c>
      <c r="AC108" s="789">
        <f>SUM(AC109:AC123)</f>
        <v>0</v>
      </c>
      <c r="AD108" s="785" t="e">
        <f t="shared" si="1"/>
        <v>#DIV/0!</v>
      </c>
      <c r="AE108" s="855">
        <f t="shared" si="64"/>
        <v>0</v>
      </c>
      <c r="AF108" s="855"/>
      <c r="AG108" s="855"/>
      <c r="AH108" s="792" t="e">
        <f t="shared" si="65"/>
        <v>#DIV/0!</v>
      </c>
      <c r="AI108" s="789">
        <f>SUM(AI109:AI123)</f>
        <v>17698353052</v>
      </c>
      <c r="AJ108" s="789">
        <f>SUM(AJ109:AJ123)</f>
        <v>0</v>
      </c>
      <c r="AK108" s="1068">
        <f t="shared" si="66"/>
        <v>0</v>
      </c>
      <c r="AL108" s="820"/>
      <c r="AM108" s="794"/>
      <c r="AN108" s="795"/>
      <c r="AO108" s="796"/>
      <c r="AP108" s="695"/>
      <c r="AQ108" s="695"/>
    </row>
    <row r="109" spans="1:43" ht="40.5" customHeight="1">
      <c r="A109" s="898" t="s">
        <v>2231</v>
      </c>
      <c r="B109" s="920" t="s">
        <v>2367</v>
      </c>
      <c r="C109" s="960">
        <v>0</v>
      </c>
      <c r="D109" s="921">
        <v>1</v>
      </c>
      <c r="E109" s="909"/>
      <c r="F109" s="798"/>
      <c r="G109" s="798"/>
      <c r="H109" s="799" t="e">
        <f>IF(E109/C109&gt;=100%,100%,E109/C109)</f>
        <v>#DIV/0!</v>
      </c>
      <c r="I109" s="799">
        <f>IF(F109/D109&gt;=100%,100%,F109/D109)</f>
        <v>0</v>
      </c>
      <c r="J109" s="800"/>
      <c r="K109" s="800"/>
      <c r="L109" s="698"/>
      <c r="M109" s="701"/>
      <c r="N109" s="797"/>
      <c r="O109" s="800"/>
      <c r="P109" s="800"/>
      <c r="Q109" s="800"/>
      <c r="R109" s="801"/>
      <c r="S109" s="800"/>
      <c r="T109" s="1003">
        <v>4</v>
      </c>
      <c r="U109" s="1017">
        <f>SUM(E109:F109)</f>
        <v>0</v>
      </c>
      <c r="V109" s="804">
        <f>IF(U109/T109&gt;=100%,100%,U109/T109)</f>
        <v>0</v>
      </c>
      <c r="W109" s="1044">
        <v>0.08</v>
      </c>
      <c r="X109" s="845">
        <v>0.1</v>
      </c>
      <c r="Y109" s="1027">
        <v>110199819</v>
      </c>
      <c r="Z109" s="805"/>
      <c r="AA109" s="805"/>
      <c r="AB109" s="1058">
        <f>+AA109/Y109</f>
        <v>0</v>
      </c>
      <c r="AC109" s="1053"/>
      <c r="AD109" s="803" t="e">
        <f t="shared" si="1"/>
        <v>#DIV/0!</v>
      </c>
      <c r="AE109" s="856">
        <f t="shared" si="64"/>
        <v>0</v>
      </c>
      <c r="AF109" s="856"/>
      <c r="AG109" s="856"/>
      <c r="AH109" s="808" t="e">
        <f t="shared" si="65"/>
        <v>#DIV/0!</v>
      </c>
      <c r="AI109" s="1027">
        <v>250199819</v>
      </c>
      <c r="AJ109" s="803">
        <f t="shared" si="73"/>
        <v>0</v>
      </c>
      <c r="AK109" s="1069">
        <f t="shared" si="66"/>
        <v>0</v>
      </c>
      <c r="AL109" s="812"/>
      <c r="AM109" s="810"/>
      <c r="AN109" s="811"/>
      <c r="AO109" s="1142" t="s">
        <v>2391</v>
      </c>
      <c r="AP109" s="690"/>
      <c r="AQ109" s="690"/>
    </row>
    <row r="110" spans="1:43" ht="40.5" customHeight="1">
      <c r="A110" s="898" t="s">
        <v>2232</v>
      </c>
      <c r="B110" s="921" t="s">
        <v>2367</v>
      </c>
      <c r="C110" s="960">
        <v>4</v>
      </c>
      <c r="D110" s="921">
        <v>8</v>
      </c>
      <c r="E110" s="909"/>
      <c r="F110" s="798"/>
      <c r="G110" s="798"/>
      <c r="H110" s="799">
        <f t="shared" ref="H110:H119" si="93">IF(E110/C110&gt;=100%,100%,E110/C110)</f>
        <v>0</v>
      </c>
      <c r="I110" s="799">
        <f t="shared" ref="I110:I119" si="94">IF(F110/D110&gt;=100%,100%,F110/D110)</f>
        <v>0</v>
      </c>
      <c r="J110" s="800"/>
      <c r="K110" s="800"/>
      <c r="L110" s="698"/>
      <c r="M110" s="701"/>
      <c r="N110" s="797"/>
      <c r="O110" s="800"/>
      <c r="P110" s="800"/>
      <c r="Q110" s="800"/>
      <c r="R110" s="801"/>
      <c r="S110" s="800"/>
      <c r="T110" s="1003">
        <v>28</v>
      </c>
      <c r="U110" s="1017">
        <f>SUM(E110:F110)</f>
        <v>0</v>
      </c>
      <c r="V110" s="804">
        <f>IF(U110/T110&gt;=100%,100%,U110/T110)</f>
        <v>0</v>
      </c>
      <c r="W110" s="1044">
        <v>0.11</v>
      </c>
      <c r="X110" s="845">
        <v>0.1</v>
      </c>
      <c r="Y110" s="1027">
        <v>1700000000</v>
      </c>
      <c r="Z110" s="805"/>
      <c r="AA110" s="805"/>
      <c r="AB110" s="1058">
        <f t="shared" ref="AB110:AB123" si="95">+AA110/Y110</f>
        <v>0</v>
      </c>
      <c r="AC110" s="1053"/>
      <c r="AD110" s="803" t="e">
        <f t="shared" si="1"/>
        <v>#DIV/0!</v>
      </c>
      <c r="AE110" s="856">
        <f t="shared" si="64"/>
        <v>0</v>
      </c>
      <c r="AF110" s="856"/>
      <c r="AG110" s="856"/>
      <c r="AH110" s="808" t="e">
        <f t="shared" si="65"/>
        <v>#DIV/0!</v>
      </c>
      <c r="AI110" s="1027">
        <v>5775000000</v>
      </c>
      <c r="AJ110" s="803">
        <f t="shared" si="73"/>
        <v>0</v>
      </c>
      <c r="AK110" s="1069">
        <f t="shared" si="66"/>
        <v>0</v>
      </c>
      <c r="AL110" s="812"/>
      <c r="AM110" s="810"/>
      <c r="AN110" s="811"/>
      <c r="AO110" s="1143"/>
      <c r="AP110" s="690"/>
      <c r="AQ110" s="690"/>
    </row>
    <row r="111" spans="1:43" ht="29.25" customHeight="1">
      <c r="A111" s="898" t="s">
        <v>2233</v>
      </c>
      <c r="B111" s="921" t="s">
        <v>2367</v>
      </c>
      <c r="C111" s="960">
        <v>8</v>
      </c>
      <c r="D111" s="921">
        <v>8</v>
      </c>
      <c r="E111" s="909"/>
      <c r="F111" s="798"/>
      <c r="G111" s="798"/>
      <c r="H111" s="799">
        <f t="shared" si="93"/>
        <v>0</v>
      </c>
      <c r="I111" s="799">
        <f t="shared" si="94"/>
        <v>0</v>
      </c>
      <c r="J111" s="800"/>
      <c r="K111" s="800"/>
      <c r="L111" s="698"/>
      <c r="M111" s="701"/>
      <c r="N111" s="797"/>
      <c r="O111" s="800"/>
      <c r="P111" s="800"/>
      <c r="Q111" s="800"/>
      <c r="R111" s="801"/>
      <c r="S111" s="800"/>
      <c r="T111" s="1003">
        <v>8</v>
      </c>
      <c r="U111" s="1017">
        <f>SUM(E111:F111)</f>
        <v>0</v>
      </c>
      <c r="V111" s="804">
        <f>IF(U111/T111&gt;=100%,100%,U111/T111)</f>
        <v>0</v>
      </c>
      <c r="W111" s="984">
        <v>0.06</v>
      </c>
      <c r="X111" s="845">
        <v>0.05</v>
      </c>
      <c r="Y111" s="1027">
        <v>132549953</v>
      </c>
      <c r="Z111" s="805"/>
      <c r="AA111" s="805"/>
      <c r="AB111" s="1058">
        <f t="shared" si="95"/>
        <v>0</v>
      </c>
      <c r="AC111" s="1053"/>
      <c r="AD111" s="803" t="e">
        <f t="shared" si="1"/>
        <v>#DIV/0!</v>
      </c>
      <c r="AE111" s="856">
        <f t="shared" si="64"/>
        <v>0</v>
      </c>
      <c r="AF111" s="856"/>
      <c r="AG111" s="856"/>
      <c r="AH111" s="808" t="e">
        <f t="shared" si="65"/>
        <v>#DIV/0!</v>
      </c>
      <c r="AI111" s="1027">
        <v>447549953</v>
      </c>
      <c r="AJ111" s="803">
        <f t="shared" si="73"/>
        <v>0</v>
      </c>
      <c r="AK111" s="1069">
        <f t="shared" si="66"/>
        <v>0</v>
      </c>
      <c r="AL111" s="812"/>
      <c r="AM111" s="810"/>
      <c r="AN111" s="811"/>
      <c r="AO111" s="1143"/>
      <c r="AP111" s="690"/>
      <c r="AQ111" s="690"/>
    </row>
    <row r="112" spans="1:43" ht="29.25" customHeight="1">
      <c r="A112" s="898" t="s">
        <v>2234</v>
      </c>
      <c r="B112" s="921" t="s">
        <v>2367</v>
      </c>
      <c r="C112" s="960">
        <v>0</v>
      </c>
      <c r="D112" s="921">
        <v>1</v>
      </c>
      <c r="E112" s="909"/>
      <c r="F112" s="798"/>
      <c r="G112" s="798"/>
      <c r="H112" s="799" t="e">
        <f t="shared" si="93"/>
        <v>#DIV/0!</v>
      </c>
      <c r="I112" s="799">
        <f t="shared" si="94"/>
        <v>0</v>
      </c>
      <c r="J112" s="800"/>
      <c r="K112" s="800"/>
      <c r="L112" s="698"/>
      <c r="M112" s="701"/>
      <c r="N112" s="797"/>
      <c r="O112" s="800"/>
      <c r="P112" s="800"/>
      <c r="Q112" s="800"/>
      <c r="R112" s="801"/>
      <c r="S112" s="800"/>
      <c r="T112" s="1003">
        <v>3</v>
      </c>
      <c r="U112" s="1017">
        <f t="shared" ref="U112:U117" si="96">SUM(E112:F112)</f>
        <v>0</v>
      </c>
      <c r="V112" s="804">
        <f t="shared" ref="V112:V117" si="97">IF(U112/T112&gt;=100%,100%,U112/T112)</f>
        <v>0</v>
      </c>
      <c r="W112" s="984">
        <v>0.04</v>
      </c>
      <c r="X112" s="845">
        <v>0.05</v>
      </c>
      <c r="Y112" s="1027">
        <v>102549953</v>
      </c>
      <c r="Z112" s="805"/>
      <c r="AA112" s="805"/>
      <c r="AB112" s="1058">
        <f t="shared" si="95"/>
        <v>0</v>
      </c>
      <c r="AC112" s="1053"/>
      <c r="AD112" s="803" t="e">
        <f t="shared" si="1"/>
        <v>#DIV/0!</v>
      </c>
      <c r="AE112" s="856">
        <f t="shared" si="64"/>
        <v>0</v>
      </c>
      <c r="AF112" s="856"/>
      <c r="AG112" s="856"/>
      <c r="AH112" s="808" t="e">
        <f t="shared" si="65"/>
        <v>#DIV/0!</v>
      </c>
      <c r="AI112" s="1027">
        <v>232549953</v>
      </c>
      <c r="AJ112" s="803">
        <f t="shared" si="73"/>
        <v>0</v>
      </c>
      <c r="AK112" s="1069">
        <f t="shared" si="66"/>
        <v>0</v>
      </c>
      <c r="AL112" s="812"/>
      <c r="AM112" s="810"/>
      <c r="AN112" s="811"/>
      <c r="AO112" s="1143"/>
      <c r="AP112" s="690"/>
      <c r="AQ112" s="690"/>
    </row>
    <row r="113" spans="1:43" ht="29.25" customHeight="1">
      <c r="A113" s="898" t="s">
        <v>2235</v>
      </c>
      <c r="B113" s="921" t="s">
        <v>2367</v>
      </c>
      <c r="C113" s="960">
        <v>0</v>
      </c>
      <c r="D113" s="921">
        <v>1</v>
      </c>
      <c r="E113" s="909"/>
      <c r="F113" s="798"/>
      <c r="G113" s="798"/>
      <c r="H113" s="799" t="e">
        <f t="shared" si="93"/>
        <v>#DIV/0!</v>
      </c>
      <c r="I113" s="799">
        <f t="shared" si="94"/>
        <v>0</v>
      </c>
      <c r="J113" s="800"/>
      <c r="K113" s="800"/>
      <c r="L113" s="698"/>
      <c r="M113" s="701"/>
      <c r="N113" s="797"/>
      <c r="O113" s="800"/>
      <c r="P113" s="800"/>
      <c r="Q113" s="800"/>
      <c r="R113" s="801"/>
      <c r="S113" s="800"/>
      <c r="T113" s="1003">
        <v>5</v>
      </c>
      <c r="U113" s="1017">
        <f t="shared" si="96"/>
        <v>0</v>
      </c>
      <c r="V113" s="804">
        <f t="shared" si="97"/>
        <v>0</v>
      </c>
      <c r="W113" s="1044">
        <v>0.08</v>
      </c>
      <c r="X113" s="845">
        <v>0.1</v>
      </c>
      <c r="Y113" s="1027">
        <v>775000000</v>
      </c>
      <c r="Z113" s="805"/>
      <c r="AA113" s="805"/>
      <c r="AB113" s="1058">
        <f t="shared" si="95"/>
        <v>0</v>
      </c>
      <c r="AC113" s="1053"/>
      <c r="AD113" s="803" t="e">
        <f t="shared" si="1"/>
        <v>#DIV/0!</v>
      </c>
      <c r="AE113" s="856">
        <f t="shared" si="64"/>
        <v>0</v>
      </c>
      <c r="AF113" s="856"/>
      <c r="AG113" s="856"/>
      <c r="AH113" s="808" t="e">
        <f t="shared" si="65"/>
        <v>#DIV/0!</v>
      </c>
      <c r="AI113" s="1027">
        <v>2425000000</v>
      </c>
      <c r="AJ113" s="803">
        <f t="shared" si="73"/>
        <v>0</v>
      </c>
      <c r="AK113" s="1069">
        <f t="shared" si="66"/>
        <v>0</v>
      </c>
      <c r="AL113" s="812"/>
      <c r="AM113" s="810"/>
      <c r="AN113" s="811"/>
      <c r="AO113" s="1143"/>
      <c r="AP113" s="690"/>
      <c r="AQ113" s="690"/>
    </row>
    <row r="114" spans="1:43" ht="29.25" customHeight="1">
      <c r="A114" s="898" t="s">
        <v>2236</v>
      </c>
      <c r="B114" s="921" t="s">
        <v>2367</v>
      </c>
      <c r="C114" s="960">
        <v>1</v>
      </c>
      <c r="D114" s="921">
        <v>2</v>
      </c>
      <c r="E114" s="909"/>
      <c r="F114" s="798"/>
      <c r="G114" s="798"/>
      <c r="H114" s="799">
        <f t="shared" si="93"/>
        <v>0</v>
      </c>
      <c r="I114" s="799">
        <f t="shared" si="94"/>
        <v>0</v>
      </c>
      <c r="J114" s="800"/>
      <c r="K114" s="800"/>
      <c r="L114" s="698"/>
      <c r="M114" s="701"/>
      <c r="N114" s="797"/>
      <c r="O114" s="800"/>
      <c r="P114" s="800"/>
      <c r="Q114" s="800"/>
      <c r="R114" s="801"/>
      <c r="S114" s="800"/>
      <c r="T114" s="1003">
        <v>7</v>
      </c>
      <c r="U114" s="1017">
        <f t="shared" si="96"/>
        <v>0</v>
      </c>
      <c r="V114" s="804">
        <f t="shared" si="97"/>
        <v>0</v>
      </c>
      <c r="W114" s="1044">
        <v>0.08</v>
      </c>
      <c r="X114" s="845">
        <v>0.05</v>
      </c>
      <c r="Y114" s="1027">
        <v>242549953</v>
      </c>
      <c r="Z114" s="805"/>
      <c r="AA114" s="805"/>
      <c r="AB114" s="1058">
        <f t="shared" si="95"/>
        <v>0</v>
      </c>
      <c r="AC114" s="1053"/>
      <c r="AD114" s="803" t="e">
        <f t="shared" si="1"/>
        <v>#DIV/0!</v>
      </c>
      <c r="AE114" s="856">
        <f t="shared" si="64"/>
        <v>0</v>
      </c>
      <c r="AF114" s="856"/>
      <c r="AG114" s="856"/>
      <c r="AH114" s="808" t="e">
        <f t="shared" si="65"/>
        <v>#DIV/0!</v>
      </c>
      <c r="AI114" s="1027">
        <v>917549953</v>
      </c>
      <c r="AJ114" s="803">
        <f t="shared" si="73"/>
        <v>0</v>
      </c>
      <c r="AK114" s="1069">
        <f t="shared" si="66"/>
        <v>0</v>
      </c>
      <c r="AL114" s="812"/>
      <c r="AM114" s="810"/>
      <c r="AN114" s="811"/>
      <c r="AO114" s="1143"/>
      <c r="AP114" s="690"/>
      <c r="AQ114" s="690"/>
    </row>
    <row r="115" spans="1:43" ht="29.25" customHeight="1">
      <c r="A115" s="898" t="s">
        <v>2237</v>
      </c>
      <c r="B115" s="921" t="s">
        <v>2367</v>
      </c>
      <c r="C115" s="960">
        <v>0</v>
      </c>
      <c r="D115" s="921">
        <v>1</v>
      </c>
      <c r="E115" s="909"/>
      <c r="F115" s="798"/>
      <c r="G115" s="798"/>
      <c r="H115" s="799" t="e">
        <f t="shared" si="93"/>
        <v>#DIV/0!</v>
      </c>
      <c r="I115" s="799">
        <f t="shared" si="94"/>
        <v>0</v>
      </c>
      <c r="J115" s="800"/>
      <c r="K115" s="800"/>
      <c r="L115" s="698"/>
      <c r="M115" s="701"/>
      <c r="N115" s="797"/>
      <c r="O115" s="800"/>
      <c r="P115" s="800"/>
      <c r="Q115" s="800"/>
      <c r="R115" s="801"/>
      <c r="S115" s="800"/>
      <c r="T115" s="1003">
        <v>3</v>
      </c>
      <c r="U115" s="1017">
        <f t="shared" si="96"/>
        <v>0</v>
      </c>
      <c r="V115" s="804">
        <f t="shared" si="97"/>
        <v>0</v>
      </c>
      <c r="W115" s="984">
        <v>0.04</v>
      </c>
      <c r="X115" s="845">
        <v>0.05</v>
      </c>
      <c r="Y115" s="1027">
        <v>775000000</v>
      </c>
      <c r="Z115" s="805"/>
      <c r="AA115" s="805"/>
      <c r="AB115" s="1058">
        <f>+AA115/Y115</f>
        <v>0</v>
      </c>
      <c r="AC115" s="1053"/>
      <c r="AD115" s="803" t="e">
        <f t="shared" si="1"/>
        <v>#DIV/0!</v>
      </c>
      <c r="AE115" s="856">
        <f t="shared" si="64"/>
        <v>0</v>
      </c>
      <c r="AF115" s="856"/>
      <c r="AG115" s="856"/>
      <c r="AH115" s="808" t="e">
        <f t="shared" si="65"/>
        <v>#DIV/0!</v>
      </c>
      <c r="AI115" s="1027">
        <v>2355000000</v>
      </c>
      <c r="AJ115" s="803">
        <f t="shared" si="73"/>
        <v>0</v>
      </c>
      <c r="AK115" s="1069">
        <f t="shared" si="66"/>
        <v>0</v>
      </c>
      <c r="AL115" s="812"/>
      <c r="AM115" s="810"/>
      <c r="AN115" s="811"/>
      <c r="AO115" s="1143"/>
      <c r="AP115" s="690"/>
      <c r="AQ115" s="690"/>
    </row>
    <row r="116" spans="1:43" ht="29.25" customHeight="1">
      <c r="A116" s="898" t="s">
        <v>2238</v>
      </c>
      <c r="B116" s="921" t="s">
        <v>2367</v>
      </c>
      <c r="C116" s="960">
        <v>0</v>
      </c>
      <c r="D116" s="921">
        <v>0</v>
      </c>
      <c r="E116" s="909"/>
      <c r="F116" s="798"/>
      <c r="G116" s="798"/>
      <c r="H116" s="799" t="e">
        <f t="shared" si="93"/>
        <v>#DIV/0!</v>
      </c>
      <c r="I116" s="799" t="e">
        <f t="shared" si="94"/>
        <v>#DIV/0!</v>
      </c>
      <c r="J116" s="800"/>
      <c r="K116" s="800"/>
      <c r="L116" s="698"/>
      <c r="M116" s="701"/>
      <c r="N116" s="797"/>
      <c r="O116" s="800"/>
      <c r="P116" s="800"/>
      <c r="Q116" s="800"/>
      <c r="R116" s="801"/>
      <c r="S116" s="800"/>
      <c r="T116" s="1003">
        <v>1</v>
      </c>
      <c r="U116" s="1017">
        <f t="shared" si="96"/>
        <v>0</v>
      </c>
      <c r="V116" s="804">
        <f t="shared" si="97"/>
        <v>0</v>
      </c>
      <c r="W116" s="984">
        <v>0.03</v>
      </c>
      <c r="X116" s="845">
        <v>0</v>
      </c>
      <c r="Y116" s="1029">
        <v>0</v>
      </c>
      <c r="Z116" s="805"/>
      <c r="AA116" s="805"/>
      <c r="AB116" s="1058" t="e">
        <f t="shared" si="95"/>
        <v>#DIV/0!</v>
      </c>
      <c r="AC116" s="1053"/>
      <c r="AD116" s="803" t="e">
        <f t="shared" si="1"/>
        <v>#DIV/0!</v>
      </c>
      <c r="AE116" s="856">
        <f t="shared" si="64"/>
        <v>0</v>
      </c>
      <c r="AF116" s="856"/>
      <c r="AG116" s="856"/>
      <c r="AH116" s="808" t="e">
        <f t="shared" si="65"/>
        <v>#DIV/0!</v>
      </c>
      <c r="AI116" s="1029">
        <v>200000000</v>
      </c>
      <c r="AJ116" s="803">
        <f t="shared" si="73"/>
        <v>0</v>
      </c>
      <c r="AK116" s="1069">
        <f t="shared" si="66"/>
        <v>0</v>
      </c>
      <c r="AL116" s="812"/>
      <c r="AM116" s="810"/>
      <c r="AN116" s="811"/>
      <c r="AO116" s="1143"/>
      <c r="AP116" s="690"/>
      <c r="AQ116" s="690"/>
    </row>
    <row r="117" spans="1:43" ht="29.25" customHeight="1">
      <c r="A117" s="898" t="s">
        <v>2239</v>
      </c>
      <c r="B117" s="921" t="s">
        <v>2367</v>
      </c>
      <c r="C117" s="960">
        <v>1</v>
      </c>
      <c r="D117" s="921">
        <v>3</v>
      </c>
      <c r="E117" s="909"/>
      <c r="F117" s="798"/>
      <c r="G117" s="798"/>
      <c r="H117" s="799">
        <f t="shared" si="93"/>
        <v>0</v>
      </c>
      <c r="I117" s="799">
        <f t="shared" si="94"/>
        <v>0</v>
      </c>
      <c r="J117" s="800"/>
      <c r="K117" s="800"/>
      <c r="L117" s="698"/>
      <c r="M117" s="701"/>
      <c r="N117" s="797"/>
      <c r="O117" s="800"/>
      <c r="P117" s="800"/>
      <c r="Q117" s="800"/>
      <c r="R117" s="801"/>
      <c r="S117" s="800"/>
      <c r="T117" s="1003">
        <v>10</v>
      </c>
      <c r="U117" s="1017">
        <f t="shared" si="96"/>
        <v>0</v>
      </c>
      <c r="V117" s="804">
        <f t="shared" si="97"/>
        <v>0</v>
      </c>
      <c r="W117" s="984">
        <v>0.09</v>
      </c>
      <c r="X117" s="845">
        <v>0.1</v>
      </c>
      <c r="Y117" s="1027">
        <v>242549953</v>
      </c>
      <c r="Z117" s="805"/>
      <c r="AA117" s="805"/>
      <c r="AB117" s="1058">
        <f t="shared" si="95"/>
        <v>0</v>
      </c>
      <c r="AC117" s="1053"/>
      <c r="AD117" s="803" t="e">
        <f t="shared" si="1"/>
        <v>#DIV/0!</v>
      </c>
      <c r="AE117" s="856">
        <f t="shared" si="64"/>
        <v>0</v>
      </c>
      <c r="AF117" s="856"/>
      <c r="AG117" s="856"/>
      <c r="AH117" s="808" t="e">
        <f t="shared" si="65"/>
        <v>#DIV/0!</v>
      </c>
      <c r="AI117" s="1027">
        <v>967549953</v>
      </c>
      <c r="AJ117" s="803">
        <f t="shared" si="73"/>
        <v>0</v>
      </c>
      <c r="AK117" s="1069">
        <f t="shared" si="66"/>
        <v>0</v>
      </c>
      <c r="AL117" s="812"/>
      <c r="AM117" s="810"/>
      <c r="AN117" s="811"/>
      <c r="AO117" s="1144"/>
      <c r="AP117" s="690"/>
      <c r="AQ117" s="690"/>
    </row>
    <row r="118" spans="1:43" ht="29.25" customHeight="1">
      <c r="A118" s="898" t="s">
        <v>2240</v>
      </c>
      <c r="B118" s="930" t="s">
        <v>2369</v>
      </c>
      <c r="C118" s="965">
        <v>1</v>
      </c>
      <c r="D118" s="992">
        <v>1</v>
      </c>
      <c r="E118" s="909"/>
      <c r="F118" s="798"/>
      <c r="G118" s="798"/>
      <c r="H118" s="799">
        <f t="shared" si="93"/>
        <v>0</v>
      </c>
      <c r="I118" s="799">
        <f t="shared" si="94"/>
        <v>0</v>
      </c>
      <c r="J118" s="800"/>
      <c r="K118" s="800"/>
      <c r="L118" s="698"/>
      <c r="M118" s="701"/>
      <c r="N118" s="797"/>
      <c r="O118" s="800"/>
      <c r="P118" s="800"/>
      <c r="Q118" s="800"/>
      <c r="R118" s="801"/>
      <c r="S118" s="800"/>
      <c r="T118" s="847">
        <v>1</v>
      </c>
      <c r="U118" s="1017">
        <f t="shared" ref="U118:U123" si="98">SUM(E118:F118)</f>
        <v>0</v>
      </c>
      <c r="V118" s="804">
        <f t="shared" ref="V118:V123" si="99">IF(U118/T118&gt;=100%,100%,U118/T118)</f>
        <v>0</v>
      </c>
      <c r="W118" s="1044">
        <v>0.05</v>
      </c>
      <c r="X118" s="845">
        <v>0.04</v>
      </c>
      <c r="Y118" s="1027">
        <v>152549953</v>
      </c>
      <c r="Z118" s="805"/>
      <c r="AA118" s="805"/>
      <c r="AB118" s="1058">
        <f t="shared" si="95"/>
        <v>0</v>
      </c>
      <c r="AC118" s="1053"/>
      <c r="AD118" s="803" t="e">
        <f t="shared" si="1"/>
        <v>#DIV/0!</v>
      </c>
      <c r="AE118" s="856">
        <f t="shared" si="64"/>
        <v>0</v>
      </c>
      <c r="AF118" s="856"/>
      <c r="AG118" s="856"/>
      <c r="AH118" s="808" t="e">
        <f t="shared" si="65"/>
        <v>#DIV/0!</v>
      </c>
      <c r="AI118" s="1027">
        <v>567549953</v>
      </c>
      <c r="AJ118" s="803">
        <f t="shared" si="73"/>
        <v>0</v>
      </c>
      <c r="AK118" s="1069">
        <f t="shared" si="66"/>
        <v>0</v>
      </c>
      <c r="AL118" s="812"/>
      <c r="AM118" s="810"/>
      <c r="AN118" s="811"/>
      <c r="AO118" s="1090" t="s">
        <v>2392</v>
      </c>
      <c r="AP118" s="690"/>
      <c r="AQ118" s="690"/>
    </row>
    <row r="119" spans="1:43" ht="29.25" customHeight="1">
      <c r="A119" s="898" t="s">
        <v>2241</v>
      </c>
      <c r="B119" s="921" t="s">
        <v>2367</v>
      </c>
      <c r="C119" s="960">
        <v>25</v>
      </c>
      <c r="D119" s="921">
        <v>25</v>
      </c>
      <c r="E119" s="909"/>
      <c r="F119" s="798"/>
      <c r="G119" s="798"/>
      <c r="H119" s="799">
        <f t="shared" si="93"/>
        <v>0</v>
      </c>
      <c r="I119" s="799">
        <f t="shared" si="94"/>
        <v>0</v>
      </c>
      <c r="J119" s="800"/>
      <c r="K119" s="800"/>
      <c r="L119" s="698"/>
      <c r="M119" s="701"/>
      <c r="N119" s="797"/>
      <c r="O119" s="800"/>
      <c r="P119" s="800"/>
      <c r="Q119" s="800"/>
      <c r="R119" s="801"/>
      <c r="S119" s="800"/>
      <c r="T119" s="1003">
        <v>25</v>
      </c>
      <c r="U119" s="1017">
        <f t="shared" si="98"/>
        <v>0</v>
      </c>
      <c r="V119" s="804">
        <f t="shared" si="99"/>
        <v>0</v>
      </c>
      <c r="W119" s="1044">
        <v>0.05</v>
      </c>
      <c r="X119" s="845">
        <v>0.04</v>
      </c>
      <c r="Y119" s="1027">
        <v>142549953</v>
      </c>
      <c r="Z119" s="805"/>
      <c r="AA119" s="805"/>
      <c r="AB119" s="1058">
        <f>+AA119/Y119</f>
        <v>0</v>
      </c>
      <c r="AC119" s="1053"/>
      <c r="AD119" s="803" t="e">
        <f t="shared" si="1"/>
        <v>#DIV/0!</v>
      </c>
      <c r="AE119" s="856">
        <f t="shared" si="64"/>
        <v>0</v>
      </c>
      <c r="AF119" s="856"/>
      <c r="AG119" s="856"/>
      <c r="AH119" s="808" t="e">
        <f t="shared" si="65"/>
        <v>#DIV/0!</v>
      </c>
      <c r="AI119" s="1027">
        <v>587549953</v>
      </c>
      <c r="AJ119" s="803">
        <f t="shared" si="73"/>
        <v>0</v>
      </c>
      <c r="AK119" s="1069">
        <f t="shared" si="66"/>
        <v>0</v>
      </c>
      <c r="AL119" s="812"/>
      <c r="AM119" s="810"/>
      <c r="AN119" s="811"/>
      <c r="AO119" s="1142" t="s">
        <v>2393</v>
      </c>
      <c r="AP119" s="690"/>
      <c r="AQ119" s="690"/>
    </row>
    <row r="120" spans="1:43" ht="29.25" customHeight="1">
      <c r="A120" s="898" t="s">
        <v>2242</v>
      </c>
      <c r="B120" s="921" t="s">
        <v>2367</v>
      </c>
      <c r="C120" s="960">
        <v>1</v>
      </c>
      <c r="D120" s="921">
        <v>1</v>
      </c>
      <c r="E120" s="909"/>
      <c r="F120" s="798"/>
      <c r="G120" s="798"/>
      <c r="H120" s="799">
        <f>IF(E120/C120&gt;=100%,100%,E120/C120)</f>
        <v>0</v>
      </c>
      <c r="I120" s="799">
        <f>IF(F120/D120&gt;=100%,100%,F120/D120)</f>
        <v>0</v>
      </c>
      <c r="J120" s="800"/>
      <c r="K120" s="800"/>
      <c r="L120" s="698"/>
      <c r="M120" s="701"/>
      <c r="N120" s="797"/>
      <c r="O120" s="800"/>
      <c r="P120" s="800"/>
      <c r="Q120" s="800"/>
      <c r="R120" s="801"/>
      <c r="S120" s="800"/>
      <c r="T120" s="1003">
        <v>4</v>
      </c>
      <c r="U120" s="1017">
        <f t="shared" si="98"/>
        <v>0</v>
      </c>
      <c r="V120" s="804">
        <f t="shared" si="99"/>
        <v>0</v>
      </c>
      <c r="W120" s="1044">
        <v>0.04</v>
      </c>
      <c r="X120" s="845">
        <v>0.02</v>
      </c>
      <c r="Y120" s="1027">
        <v>242549953</v>
      </c>
      <c r="Z120" s="805"/>
      <c r="AA120" s="805"/>
      <c r="AB120" s="1058">
        <f t="shared" si="95"/>
        <v>0</v>
      </c>
      <c r="AC120" s="1053"/>
      <c r="AD120" s="803" t="e">
        <f t="shared" si="1"/>
        <v>#DIV/0!</v>
      </c>
      <c r="AE120" s="856">
        <f t="shared" si="64"/>
        <v>0</v>
      </c>
      <c r="AF120" s="856"/>
      <c r="AG120" s="856"/>
      <c r="AH120" s="808" t="e">
        <f t="shared" si="65"/>
        <v>#DIV/0!</v>
      </c>
      <c r="AI120" s="1027">
        <v>917549953</v>
      </c>
      <c r="AJ120" s="803">
        <f t="shared" si="73"/>
        <v>0</v>
      </c>
      <c r="AK120" s="1069">
        <f t="shared" si="66"/>
        <v>0</v>
      </c>
      <c r="AL120" s="812"/>
      <c r="AM120" s="810"/>
      <c r="AN120" s="811"/>
      <c r="AO120" s="1143"/>
      <c r="AP120" s="690"/>
      <c r="AQ120" s="690"/>
    </row>
    <row r="121" spans="1:43" ht="29.25" customHeight="1">
      <c r="A121" s="897" t="s">
        <v>2243</v>
      </c>
      <c r="B121" s="921" t="s">
        <v>2367</v>
      </c>
      <c r="C121" s="960">
        <v>0</v>
      </c>
      <c r="D121" s="921">
        <v>0.3</v>
      </c>
      <c r="E121" s="909"/>
      <c r="F121" s="798"/>
      <c r="G121" s="798"/>
      <c r="H121" s="799" t="e">
        <f t="shared" ref="H121:H123" si="100">IF(E121/C121&gt;=100%,100%,E121/C121)</f>
        <v>#DIV/0!</v>
      </c>
      <c r="I121" s="799">
        <f t="shared" ref="I121:I123" si="101">IF(F121/D121&gt;=100%,100%,F121/D121)</f>
        <v>0</v>
      </c>
      <c r="J121" s="800"/>
      <c r="K121" s="800"/>
      <c r="L121" s="698"/>
      <c r="M121" s="701"/>
      <c r="N121" s="797"/>
      <c r="O121" s="800"/>
      <c r="P121" s="800"/>
      <c r="Q121" s="800"/>
      <c r="R121" s="801"/>
      <c r="S121" s="800"/>
      <c r="T121" s="1003">
        <v>2</v>
      </c>
      <c r="U121" s="1017">
        <f t="shared" si="98"/>
        <v>0</v>
      </c>
      <c r="V121" s="804">
        <f t="shared" si="99"/>
        <v>0</v>
      </c>
      <c r="W121" s="1044">
        <v>7.0000000000000007E-2</v>
      </c>
      <c r="X121" s="845">
        <v>0.15</v>
      </c>
      <c r="Y121" s="1027">
        <v>342549953</v>
      </c>
      <c r="Z121" s="805"/>
      <c r="AA121" s="805"/>
      <c r="AB121" s="1058">
        <f t="shared" si="95"/>
        <v>0</v>
      </c>
      <c r="AC121" s="1053"/>
      <c r="AD121" s="803" t="e">
        <f t="shared" si="1"/>
        <v>#DIV/0!</v>
      </c>
      <c r="AE121" s="856">
        <f t="shared" si="64"/>
        <v>0</v>
      </c>
      <c r="AF121" s="856"/>
      <c r="AG121" s="856"/>
      <c r="AH121" s="808" t="e">
        <f t="shared" si="65"/>
        <v>#DIV/0!</v>
      </c>
      <c r="AI121" s="1027">
        <v>972549953</v>
      </c>
      <c r="AJ121" s="803">
        <f t="shared" si="73"/>
        <v>0</v>
      </c>
      <c r="AK121" s="1069">
        <f t="shared" si="66"/>
        <v>0</v>
      </c>
      <c r="AL121" s="812"/>
      <c r="AM121" s="810"/>
      <c r="AN121" s="811"/>
      <c r="AO121" s="1144"/>
      <c r="AP121" s="690"/>
      <c r="AQ121" s="690"/>
    </row>
    <row r="122" spans="1:43" ht="12.75" customHeight="1">
      <c r="A122" s="897" t="s">
        <v>2244</v>
      </c>
      <c r="B122" s="930" t="s">
        <v>2369</v>
      </c>
      <c r="C122" s="965">
        <v>0.1</v>
      </c>
      <c r="D122" s="992">
        <v>0.3</v>
      </c>
      <c r="E122" s="909"/>
      <c r="F122" s="798"/>
      <c r="G122" s="798"/>
      <c r="H122" s="799">
        <f t="shared" si="100"/>
        <v>0</v>
      </c>
      <c r="I122" s="799">
        <f t="shared" si="101"/>
        <v>0</v>
      </c>
      <c r="J122" s="800"/>
      <c r="K122" s="800"/>
      <c r="L122" s="698"/>
      <c r="M122" s="701"/>
      <c r="N122" s="797"/>
      <c r="O122" s="800"/>
      <c r="P122" s="800"/>
      <c r="Q122" s="800"/>
      <c r="R122" s="801"/>
      <c r="S122" s="800"/>
      <c r="T122" s="847">
        <v>1</v>
      </c>
      <c r="U122" s="1017">
        <f t="shared" si="98"/>
        <v>0</v>
      </c>
      <c r="V122" s="804">
        <f t="shared" si="99"/>
        <v>0</v>
      </c>
      <c r="W122" s="984">
        <v>0.11</v>
      </c>
      <c r="X122" s="845">
        <v>0.1</v>
      </c>
      <c r="Y122" s="1027">
        <v>142549953</v>
      </c>
      <c r="Z122" s="805"/>
      <c r="AA122" s="805"/>
      <c r="AB122" s="1058">
        <f t="shared" si="95"/>
        <v>0</v>
      </c>
      <c r="AC122" s="1053"/>
      <c r="AD122" s="803" t="e">
        <f t="shared" si="1"/>
        <v>#DIV/0!</v>
      </c>
      <c r="AE122" s="856">
        <f t="shared" si="64"/>
        <v>0</v>
      </c>
      <c r="AF122" s="856"/>
      <c r="AG122" s="856"/>
      <c r="AH122" s="808" t="e">
        <f t="shared" si="65"/>
        <v>#DIV/0!</v>
      </c>
      <c r="AI122" s="1027">
        <v>490203656</v>
      </c>
      <c r="AJ122" s="803">
        <f t="shared" si="73"/>
        <v>0</v>
      </c>
      <c r="AK122" s="1069">
        <f t="shared" si="66"/>
        <v>0</v>
      </c>
      <c r="AL122" s="812"/>
      <c r="AM122" s="810"/>
      <c r="AN122" s="811"/>
      <c r="AO122" s="1090" t="s">
        <v>2381</v>
      </c>
      <c r="AP122" s="690"/>
      <c r="AQ122" s="690"/>
    </row>
    <row r="123" spans="1:43" ht="12.75" customHeight="1" thickBot="1">
      <c r="A123" s="897" t="s">
        <v>2245</v>
      </c>
      <c r="B123" s="921" t="s">
        <v>2367</v>
      </c>
      <c r="C123" s="960">
        <v>1</v>
      </c>
      <c r="D123" s="921">
        <v>1</v>
      </c>
      <c r="E123" s="909"/>
      <c r="F123" s="798"/>
      <c r="G123" s="798"/>
      <c r="H123" s="799">
        <f t="shared" si="100"/>
        <v>0</v>
      </c>
      <c r="I123" s="799">
        <f t="shared" si="101"/>
        <v>0</v>
      </c>
      <c r="J123" s="800"/>
      <c r="K123" s="800"/>
      <c r="L123" s="698"/>
      <c r="M123" s="701"/>
      <c r="N123" s="797"/>
      <c r="O123" s="800"/>
      <c r="P123" s="800"/>
      <c r="Q123" s="800"/>
      <c r="R123" s="801"/>
      <c r="S123" s="800"/>
      <c r="T123" s="1003">
        <v>1</v>
      </c>
      <c r="U123" s="1017">
        <f t="shared" si="98"/>
        <v>0</v>
      </c>
      <c r="V123" s="804">
        <f t="shared" si="99"/>
        <v>0</v>
      </c>
      <c r="W123" s="1044">
        <v>7.0000000000000007E-2</v>
      </c>
      <c r="X123" s="845">
        <v>0.05</v>
      </c>
      <c r="Y123" s="1027">
        <v>142549953</v>
      </c>
      <c r="Z123" s="805"/>
      <c r="AA123" s="805"/>
      <c r="AB123" s="1058">
        <f t="shared" si="95"/>
        <v>0</v>
      </c>
      <c r="AC123" s="1053"/>
      <c r="AD123" s="803" t="e">
        <f t="shared" si="1"/>
        <v>#DIV/0!</v>
      </c>
      <c r="AE123" s="856">
        <f t="shared" si="64"/>
        <v>0</v>
      </c>
      <c r="AF123" s="856"/>
      <c r="AG123" s="856"/>
      <c r="AH123" s="808" t="e">
        <f t="shared" si="65"/>
        <v>#DIV/0!</v>
      </c>
      <c r="AI123" s="1027">
        <v>592549953</v>
      </c>
      <c r="AJ123" s="803">
        <f t="shared" si="73"/>
        <v>0</v>
      </c>
      <c r="AK123" s="1069">
        <f t="shared" si="66"/>
        <v>0</v>
      </c>
      <c r="AL123" s="812"/>
      <c r="AM123" s="810"/>
      <c r="AN123" s="811"/>
      <c r="AO123" s="1090" t="s">
        <v>2381</v>
      </c>
      <c r="AP123" s="690"/>
      <c r="AQ123" s="690"/>
    </row>
    <row r="124" spans="1:43" ht="54" customHeight="1">
      <c r="A124" s="894" t="s">
        <v>2348</v>
      </c>
      <c r="B124" s="919"/>
      <c r="C124" s="908"/>
      <c r="D124" s="989"/>
      <c r="E124" s="908"/>
      <c r="F124" s="821"/>
      <c r="G124" s="821"/>
      <c r="H124" s="754">
        <f>+(H125*W125)</f>
        <v>0</v>
      </c>
      <c r="I124" s="754" t="e">
        <f t="shared" ref="I124:J124" si="102">+(I125*X125)</f>
        <v>#DIV/0!</v>
      </c>
      <c r="J124" s="754">
        <f t="shared" si="102"/>
        <v>0</v>
      </c>
      <c r="K124" s="754">
        <f t="shared" ref="K124:U124" si="103">+(K125*AA125)</f>
        <v>0</v>
      </c>
      <c r="L124" s="754">
        <f t="shared" si="103"/>
        <v>0</v>
      </c>
      <c r="M124" s="754">
        <f t="shared" si="103"/>
        <v>0</v>
      </c>
      <c r="N124" s="754" t="e">
        <f t="shared" si="103"/>
        <v>#DIV/0!</v>
      </c>
      <c r="O124" s="754">
        <f t="shared" si="103"/>
        <v>0</v>
      </c>
      <c r="P124" s="754">
        <f t="shared" si="103"/>
        <v>0</v>
      </c>
      <c r="Q124" s="754">
        <f t="shared" si="103"/>
        <v>0</v>
      </c>
      <c r="R124" s="754" t="e">
        <f t="shared" si="103"/>
        <v>#DIV/0!</v>
      </c>
      <c r="S124" s="754">
        <f t="shared" si="103"/>
        <v>0</v>
      </c>
      <c r="T124" s="754">
        <f t="shared" si="103"/>
        <v>0</v>
      </c>
      <c r="U124" s="754">
        <f t="shared" si="103"/>
        <v>0</v>
      </c>
      <c r="V124" s="1046">
        <f>+(V125*W125)</f>
        <v>0</v>
      </c>
      <c r="W124" s="887">
        <v>0.1</v>
      </c>
      <c r="X124" s="879">
        <v>0.1</v>
      </c>
      <c r="Y124" s="758">
        <f>+Y125</f>
        <v>200000000</v>
      </c>
      <c r="Z124" s="758">
        <f>+Z125</f>
        <v>0</v>
      </c>
      <c r="AA124" s="758">
        <f>+AA125</f>
        <v>0</v>
      </c>
      <c r="AB124" s="1059">
        <f t="shared" ref="AB124:AB130" si="104">+AA124/Y124</f>
        <v>0</v>
      </c>
      <c r="AC124" s="758">
        <f>+AC125</f>
        <v>0</v>
      </c>
      <c r="AD124" s="823" t="e">
        <f t="shared" si="1"/>
        <v>#DIV/0!</v>
      </c>
      <c r="AE124" s="858">
        <f t="shared" si="64"/>
        <v>0</v>
      </c>
      <c r="AF124" s="858"/>
      <c r="AG124" s="858"/>
      <c r="AH124" s="827" t="e">
        <f t="shared" si="65"/>
        <v>#DIV/0!</v>
      </c>
      <c r="AI124" s="758">
        <f>+AI125</f>
        <v>700000000</v>
      </c>
      <c r="AJ124" s="758">
        <f>+AJ125</f>
        <v>0</v>
      </c>
      <c r="AK124" s="1070">
        <f t="shared" si="66"/>
        <v>0</v>
      </c>
      <c r="AL124" s="825"/>
      <c r="AM124" s="828"/>
      <c r="AN124" s="829"/>
      <c r="AO124" s="830"/>
      <c r="AP124" s="696"/>
      <c r="AQ124" s="696"/>
    </row>
    <row r="125" spans="1:43" ht="31.5" customHeight="1">
      <c r="A125" s="900" t="s">
        <v>2349</v>
      </c>
      <c r="B125" s="770"/>
      <c r="C125" s="905"/>
      <c r="D125" s="982"/>
      <c r="E125" s="905"/>
      <c r="F125" s="766"/>
      <c r="G125" s="766"/>
      <c r="H125" s="1025">
        <f>+(H126*W126)+(H134*W134)+(H138*W138)+(H146*W146)+(H152*W152)+(H158*W158)</f>
        <v>0</v>
      </c>
      <c r="I125" s="1025" t="e">
        <f>+(I126*X126)+(I134*X134)+(I138*X138)+(I146*X146)+(I152*X152)+(I158*X158)</f>
        <v>#DIV/0!</v>
      </c>
      <c r="J125" s="769"/>
      <c r="K125" s="769"/>
      <c r="L125" s="769"/>
      <c r="M125" s="770"/>
      <c r="N125" s="770"/>
      <c r="O125" s="769"/>
      <c r="P125" s="769"/>
      <c r="Q125" s="769"/>
      <c r="R125" s="814"/>
      <c r="S125" s="769"/>
      <c r="T125" s="1005"/>
      <c r="U125" s="1035"/>
      <c r="V125" s="1025">
        <f>+(V126*W126)+(V131*W131)+(V136*W136)</f>
        <v>0</v>
      </c>
      <c r="W125" s="831">
        <v>1</v>
      </c>
      <c r="X125" s="831">
        <v>1</v>
      </c>
      <c r="Y125" s="772">
        <f>+Y126+Y131+Y136</f>
        <v>200000000</v>
      </c>
      <c r="Z125" s="772">
        <f>+Z126+Z131+Z136</f>
        <v>0</v>
      </c>
      <c r="AA125" s="772">
        <f>+AA126+AA131+AA136</f>
        <v>0</v>
      </c>
      <c r="AB125" s="1056">
        <f t="shared" si="104"/>
        <v>0</v>
      </c>
      <c r="AC125" s="772">
        <f>+AC126+AC131+AC136</f>
        <v>0</v>
      </c>
      <c r="AD125" s="770" t="e">
        <f t="shared" si="1"/>
        <v>#DIV/0!</v>
      </c>
      <c r="AE125" s="854">
        <f t="shared" si="64"/>
        <v>0</v>
      </c>
      <c r="AF125" s="854"/>
      <c r="AG125" s="854"/>
      <c r="AH125" s="776" t="e">
        <f t="shared" si="65"/>
        <v>#DIV/0!</v>
      </c>
      <c r="AI125" s="772">
        <f>+AI126+AI131+AI136</f>
        <v>700000000</v>
      </c>
      <c r="AJ125" s="772">
        <f>+AJ126+AJ131+AJ136</f>
        <v>0</v>
      </c>
      <c r="AK125" s="1037">
        <f t="shared" si="66"/>
        <v>0</v>
      </c>
      <c r="AL125" s="815"/>
      <c r="AM125" s="778"/>
      <c r="AN125" s="779"/>
      <c r="AO125" s="780"/>
      <c r="AP125" s="694"/>
      <c r="AQ125" s="694"/>
    </row>
    <row r="126" spans="1:43" ht="50.25" customHeight="1">
      <c r="A126" s="896" t="s">
        <v>2370</v>
      </c>
      <c r="B126" s="785"/>
      <c r="C126" s="906"/>
      <c r="D126" s="983"/>
      <c r="E126" s="906"/>
      <c r="F126" s="782"/>
      <c r="G126" s="782"/>
      <c r="H126" s="783"/>
      <c r="I126" s="783">
        <f>+SUMPRODUCT(I127:I130,X127:X130)</f>
        <v>0</v>
      </c>
      <c r="J126" s="784"/>
      <c r="K126" s="784"/>
      <c r="L126" s="784"/>
      <c r="M126" s="785"/>
      <c r="N126" s="785"/>
      <c r="O126" s="784"/>
      <c r="P126" s="784"/>
      <c r="Q126" s="784"/>
      <c r="R126" s="818"/>
      <c r="S126" s="784"/>
      <c r="T126" s="1006"/>
      <c r="U126" s="1036"/>
      <c r="V126" s="783">
        <f>+SUMPRODUCT(V127:V130,W127:W130)</f>
        <v>0</v>
      </c>
      <c r="W126" s="783">
        <v>0.43</v>
      </c>
      <c r="X126" s="783">
        <v>0.4</v>
      </c>
      <c r="Y126" s="789">
        <f>SUM(Y127:Y130)</f>
        <v>100000000</v>
      </c>
      <c r="Z126" s="789">
        <f>SUM(Z127:Z130)</f>
        <v>0</v>
      </c>
      <c r="AA126" s="789">
        <f>SUM(AA127:AA130)</f>
        <v>0</v>
      </c>
      <c r="AB126" s="1057">
        <f t="shared" si="104"/>
        <v>0</v>
      </c>
      <c r="AC126" s="789">
        <f>SUM(AC127:AC130)</f>
        <v>0</v>
      </c>
      <c r="AD126" s="785" t="e">
        <f t="shared" si="1"/>
        <v>#DIV/0!</v>
      </c>
      <c r="AE126" s="855">
        <f t="shared" si="64"/>
        <v>0</v>
      </c>
      <c r="AF126" s="855"/>
      <c r="AG126" s="855"/>
      <c r="AH126" s="792" t="e">
        <f t="shared" si="65"/>
        <v>#DIV/0!</v>
      </c>
      <c r="AI126" s="789">
        <f>SUM(AI127:AI130)</f>
        <v>300000000</v>
      </c>
      <c r="AJ126" s="789">
        <f>SUM(AJ127:AJ130)</f>
        <v>0</v>
      </c>
      <c r="AK126" s="1068">
        <f t="shared" si="66"/>
        <v>0</v>
      </c>
      <c r="AL126" s="820"/>
      <c r="AM126" s="794"/>
      <c r="AN126" s="795"/>
      <c r="AO126" s="796"/>
      <c r="AP126" s="695"/>
      <c r="AQ126" s="695"/>
    </row>
    <row r="127" spans="1:43" ht="12.75" customHeight="1">
      <c r="A127" s="897" t="s">
        <v>2246</v>
      </c>
      <c r="B127" s="931" t="s">
        <v>2369</v>
      </c>
      <c r="C127" s="966">
        <v>0.5</v>
      </c>
      <c r="D127" s="993">
        <v>1</v>
      </c>
      <c r="E127" s="909"/>
      <c r="F127" s="798"/>
      <c r="G127" s="798"/>
      <c r="H127" s="799">
        <f>IF(E127/C127&gt;=100%,100%,E127/C127)</f>
        <v>0</v>
      </c>
      <c r="I127" s="799">
        <f>IF(F127/D127&gt;=100%,100%,F127/D127)</f>
        <v>0</v>
      </c>
      <c r="J127" s="800"/>
      <c r="K127" s="800"/>
      <c r="L127" s="698"/>
      <c r="M127" s="701"/>
      <c r="N127" s="797"/>
      <c r="O127" s="800"/>
      <c r="P127" s="800"/>
      <c r="Q127" s="800"/>
      <c r="R127" s="801"/>
      <c r="S127" s="800"/>
      <c r="T127" s="993">
        <v>1</v>
      </c>
      <c r="U127" s="1017">
        <f>SUM(E127:F127)</f>
        <v>0</v>
      </c>
      <c r="V127" s="859">
        <f t="shared" ref="V127:V130" si="105">IF(U127/T127&gt;=100%,100%,U127/T127)</f>
        <v>0</v>
      </c>
      <c r="W127" s="984">
        <v>0.3</v>
      </c>
      <c r="X127" s="845">
        <v>0.5</v>
      </c>
      <c r="Y127" s="1027">
        <v>25000000</v>
      </c>
      <c r="Z127" s="805"/>
      <c r="AA127" s="805"/>
      <c r="AB127" s="1058">
        <f t="shared" si="104"/>
        <v>0</v>
      </c>
      <c r="AC127" s="1053"/>
      <c r="AD127" s="803" t="e">
        <f t="shared" si="1"/>
        <v>#DIV/0!</v>
      </c>
      <c r="AE127" s="856">
        <f t="shared" si="64"/>
        <v>0</v>
      </c>
      <c r="AF127" s="856"/>
      <c r="AG127" s="856"/>
      <c r="AH127" s="808" t="e">
        <f t="shared" si="65"/>
        <v>#DIV/0!</v>
      </c>
      <c r="AI127" s="1027">
        <v>55000000</v>
      </c>
      <c r="AJ127" s="803">
        <f t="shared" si="73"/>
        <v>0</v>
      </c>
      <c r="AK127" s="1069">
        <f t="shared" si="66"/>
        <v>0</v>
      </c>
      <c r="AL127" s="812"/>
      <c r="AM127" s="810"/>
      <c r="AN127" s="811"/>
      <c r="AO127" s="1090" t="s">
        <v>2381</v>
      </c>
      <c r="AP127" s="690"/>
      <c r="AQ127" s="690"/>
    </row>
    <row r="128" spans="1:43" ht="12.75" customHeight="1">
      <c r="A128" s="899" t="s">
        <v>2247</v>
      </c>
      <c r="B128" s="932" t="s">
        <v>2369</v>
      </c>
      <c r="C128" s="966">
        <v>0</v>
      </c>
      <c r="D128" s="993">
        <v>1</v>
      </c>
      <c r="E128" s="909"/>
      <c r="F128" s="798"/>
      <c r="G128" s="798"/>
      <c r="H128" s="799" t="e">
        <f t="shared" ref="H128:H130" si="106">IF(E128/C128&gt;=100%,100%,E128/C128)</f>
        <v>#DIV/0!</v>
      </c>
      <c r="I128" s="799">
        <f t="shared" ref="I128:I130" si="107">IF(F128/D128&gt;=100%,100%,F128/D128)</f>
        <v>0</v>
      </c>
      <c r="J128" s="800"/>
      <c r="K128" s="800"/>
      <c r="L128" s="698"/>
      <c r="M128" s="701"/>
      <c r="N128" s="797"/>
      <c r="O128" s="800"/>
      <c r="P128" s="800"/>
      <c r="Q128" s="800"/>
      <c r="R128" s="801"/>
      <c r="S128" s="800"/>
      <c r="T128" s="993">
        <v>1</v>
      </c>
      <c r="U128" s="1017">
        <f>SUM(E128:F128)</f>
        <v>0</v>
      </c>
      <c r="V128" s="859">
        <f t="shared" si="105"/>
        <v>0</v>
      </c>
      <c r="W128" s="984">
        <v>0.05</v>
      </c>
      <c r="X128" s="845">
        <v>0.2</v>
      </c>
      <c r="Y128" s="1027">
        <v>15000000</v>
      </c>
      <c r="Z128" s="805"/>
      <c r="AA128" s="805"/>
      <c r="AB128" s="1058">
        <f t="shared" si="104"/>
        <v>0</v>
      </c>
      <c r="AC128" s="1053"/>
      <c r="AD128" s="803" t="e">
        <f t="shared" si="1"/>
        <v>#DIV/0!</v>
      </c>
      <c r="AE128" s="856">
        <f t="shared" si="64"/>
        <v>0</v>
      </c>
      <c r="AF128" s="856"/>
      <c r="AG128" s="856"/>
      <c r="AH128" s="808" t="e">
        <f t="shared" si="65"/>
        <v>#DIV/0!</v>
      </c>
      <c r="AI128" s="1027">
        <v>15000000</v>
      </c>
      <c r="AJ128" s="803">
        <f t="shared" si="73"/>
        <v>0</v>
      </c>
      <c r="AK128" s="1069">
        <f t="shared" si="66"/>
        <v>0</v>
      </c>
      <c r="AL128" s="812"/>
      <c r="AM128" s="810"/>
      <c r="AN128" s="811"/>
      <c r="AO128" s="1090" t="s">
        <v>2381</v>
      </c>
      <c r="AP128" s="690"/>
      <c r="AQ128" s="690"/>
    </row>
    <row r="129" spans="1:43" ht="12.75" customHeight="1">
      <c r="A129" s="899" t="s">
        <v>2248</v>
      </c>
      <c r="B129" s="932" t="s">
        <v>2369</v>
      </c>
      <c r="C129" s="966">
        <v>1</v>
      </c>
      <c r="D129" s="993">
        <v>1</v>
      </c>
      <c r="E129" s="909"/>
      <c r="F129" s="798"/>
      <c r="G129" s="798"/>
      <c r="H129" s="799">
        <f t="shared" si="106"/>
        <v>0</v>
      </c>
      <c r="I129" s="799">
        <f t="shared" si="107"/>
        <v>0</v>
      </c>
      <c r="J129" s="800"/>
      <c r="K129" s="800"/>
      <c r="L129" s="698"/>
      <c r="M129" s="701"/>
      <c r="N129" s="797"/>
      <c r="O129" s="800"/>
      <c r="P129" s="800"/>
      <c r="Q129" s="800"/>
      <c r="R129" s="801"/>
      <c r="S129" s="800"/>
      <c r="T129" s="993">
        <v>1</v>
      </c>
      <c r="U129" s="1017">
        <f>SUM(E129:F129)</f>
        <v>0</v>
      </c>
      <c r="V129" s="859">
        <f t="shared" si="105"/>
        <v>0</v>
      </c>
      <c r="W129" s="984">
        <v>0.3</v>
      </c>
      <c r="X129" s="845">
        <v>0.1</v>
      </c>
      <c r="Y129" s="1027">
        <v>30000000</v>
      </c>
      <c r="Z129" s="805"/>
      <c r="AA129" s="805"/>
      <c r="AB129" s="1058">
        <f t="shared" si="104"/>
        <v>0</v>
      </c>
      <c r="AC129" s="1053"/>
      <c r="AD129" s="803" t="e">
        <f t="shared" si="1"/>
        <v>#DIV/0!</v>
      </c>
      <c r="AE129" s="856">
        <f t="shared" si="64"/>
        <v>0</v>
      </c>
      <c r="AF129" s="856"/>
      <c r="AG129" s="856"/>
      <c r="AH129" s="808" t="e">
        <f t="shared" si="65"/>
        <v>#DIV/0!</v>
      </c>
      <c r="AI129" s="1027">
        <v>110000000</v>
      </c>
      <c r="AJ129" s="803">
        <f t="shared" si="73"/>
        <v>0</v>
      </c>
      <c r="AK129" s="1069">
        <f t="shared" si="66"/>
        <v>0</v>
      </c>
      <c r="AL129" s="812"/>
      <c r="AM129" s="810"/>
      <c r="AN129" s="811"/>
      <c r="AO129" s="1142" t="s">
        <v>2381</v>
      </c>
      <c r="AP129" s="690"/>
      <c r="AQ129" s="690"/>
    </row>
    <row r="130" spans="1:43" ht="12.75" customHeight="1">
      <c r="A130" s="897" t="s">
        <v>2249</v>
      </c>
      <c r="B130" s="932" t="s">
        <v>2369</v>
      </c>
      <c r="C130" s="966">
        <v>1</v>
      </c>
      <c r="D130" s="993">
        <v>1</v>
      </c>
      <c r="E130" s="909"/>
      <c r="F130" s="798"/>
      <c r="G130" s="798"/>
      <c r="H130" s="799">
        <f t="shared" si="106"/>
        <v>0</v>
      </c>
      <c r="I130" s="799">
        <f t="shared" si="107"/>
        <v>0</v>
      </c>
      <c r="J130" s="800"/>
      <c r="K130" s="800"/>
      <c r="L130" s="698"/>
      <c r="M130" s="701"/>
      <c r="N130" s="797"/>
      <c r="O130" s="800"/>
      <c r="P130" s="800"/>
      <c r="Q130" s="800"/>
      <c r="R130" s="801"/>
      <c r="S130" s="800"/>
      <c r="T130" s="993">
        <v>1</v>
      </c>
      <c r="U130" s="1017">
        <f>SUM(E130:F130)</f>
        <v>0</v>
      </c>
      <c r="V130" s="859">
        <f t="shared" si="105"/>
        <v>0</v>
      </c>
      <c r="W130" s="984">
        <v>0.35</v>
      </c>
      <c r="X130" s="845">
        <v>0.1</v>
      </c>
      <c r="Y130" s="1027">
        <v>30000000</v>
      </c>
      <c r="AB130" s="1058">
        <f t="shared" si="104"/>
        <v>0</v>
      </c>
      <c r="AD130" s="560" t="e">
        <f t="shared" si="1"/>
        <v>#DIV/0!</v>
      </c>
      <c r="AE130" s="560">
        <f t="shared" si="64"/>
        <v>0</v>
      </c>
      <c r="AH130" s="560" t="e">
        <f t="shared" si="65"/>
        <v>#DIV/0!</v>
      </c>
      <c r="AI130" s="1027">
        <v>120000000</v>
      </c>
      <c r="AJ130" s="803">
        <f t="shared" si="73"/>
        <v>0</v>
      </c>
      <c r="AK130" s="1069">
        <f t="shared" ref="AK130" si="108">+AJ130/AI130</f>
        <v>0</v>
      </c>
      <c r="AL130" s="812"/>
      <c r="AM130" s="810"/>
      <c r="AN130" s="811"/>
      <c r="AO130" s="1144"/>
      <c r="AP130" s="690"/>
      <c r="AQ130" s="690"/>
    </row>
    <row r="131" spans="1:43" ht="12.75" customHeight="1">
      <c r="A131" s="896" t="s">
        <v>2350</v>
      </c>
      <c r="B131" s="785"/>
      <c r="C131" s="906"/>
      <c r="D131" s="983"/>
      <c r="E131" s="906"/>
      <c r="F131" s="782"/>
      <c r="G131" s="782"/>
      <c r="H131" s="783"/>
      <c r="I131" s="783" t="e">
        <f>+SUMPRODUCT(I132:I135,X132:X135)</f>
        <v>#DIV/0!</v>
      </c>
      <c r="J131" s="840"/>
      <c r="K131" s="840"/>
      <c r="L131" s="784"/>
      <c r="M131" s="785"/>
      <c r="N131" s="785"/>
      <c r="O131" s="840"/>
      <c r="P131" s="840"/>
      <c r="Q131" s="840"/>
      <c r="R131" s="818"/>
      <c r="S131" s="840"/>
      <c r="T131" s="1010"/>
      <c r="U131" s="1036">
        <f t="shared" ref="U131:U134" si="109">SUM(E131:F131)</f>
        <v>0</v>
      </c>
      <c r="V131" s="783">
        <f>+SUMPRODUCT(V132:V135,W132:W135)</f>
        <v>0</v>
      </c>
      <c r="W131" s="783">
        <v>0.42</v>
      </c>
      <c r="X131" s="783">
        <v>0.4</v>
      </c>
      <c r="Y131" s="789">
        <f>SUM(Y132:Y135)</f>
        <v>50000000</v>
      </c>
      <c r="Z131" s="789">
        <f>SUM(Z132:Z135)</f>
        <v>0</v>
      </c>
      <c r="AA131" s="789">
        <f>SUM(AA132:AA135)</f>
        <v>0</v>
      </c>
      <c r="AB131" s="1057">
        <f t="shared" ref="AB131:AB135" si="110">+AA131/Y131</f>
        <v>0</v>
      </c>
      <c r="AC131" s="789">
        <f>SUM(AC132:AC135)</f>
        <v>0</v>
      </c>
      <c r="AD131" s="863" t="e">
        <f t="shared" si="1"/>
        <v>#DIV/0!</v>
      </c>
      <c r="AE131" s="862">
        <f t="shared" si="64"/>
        <v>0</v>
      </c>
      <c r="AF131" s="862"/>
      <c r="AG131" s="862"/>
      <c r="AH131" s="792" t="e">
        <f t="shared" si="65"/>
        <v>#DIV/0!</v>
      </c>
      <c r="AI131" s="789">
        <f>SUM(AI132:AI135)</f>
        <v>250000000</v>
      </c>
      <c r="AJ131" s="789">
        <f>SUM(AJ132:AJ135)</f>
        <v>0</v>
      </c>
      <c r="AK131" s="1075">
        <f t="shared" si="66"/>
        <v>0</v>
      </c>
      <c r="AL131" s="843"/>
      <c r="AM131" s="794"/>
      <c r="AN131" s="795"/>
      <c r="AO131" s="796"/>
      <c r="AP131" s="695"/>
      <c r="AQ131" s="695"/>
    </row>
    <row r="132" spans="1:43" ht="12.75" customHeight="1">
      <c r="A132" s="897" t="s">
        <v>2250</v>
      </c>
      <c r="B132" s="933" t="s">
        <v>2367</v>
      </c>
      <c r="C132" s="967">
        <v>25</v>
      </c>
      <c r="D132" s="934">
        <v>25</v>
      </c>
      <c r="E132" s="909"/>
      <c r="F132" s="798"/>
      <c r="G132" s="798"/>
      <c r="H132" s="799">
        <f>IF(E132/C132&gt;=100%,100%,E132/C132)</f>
        <v>0</v>
      </c>
      <c r="I132" s="799">
        <f>IF(F132/D132&gt;=100%,100%,F132/D132)</f>
        <v>0</v>
      </c>
      <c r="J132" s="846"/>
      <c r="K132" s="846"/>
      <c r="L132" s="698"/>
      <c r="M132" s="701"/>
      <c r="N132" s="797"/>
      <c r="O132" s="846"/>
      <c r="P132" s="846"/>
      <c r="Q132" s="846"/>
      <c r="R132" s="801"/>
      <c r="S132" s="846"/>
      <c r="T132" s="1011">
        <v>25</v>
      </c>
      <c r="U132" s="1017">
        <f t="shared" si="109"/>
        <v>0</v>
      </c>
      <c r="V132" s="859">
        <f t="shared" ref="V132:V134" si="111">IF(U132/T132&gt;=100%,100%,U132/T132)</f>
        <v>0</v>
      </c>
      <c r="W132" s="984">
        <v>0.5</v>
      </c>
      <c r="X132" s="845">
        <v>0.5</v>
      </c>
      <c r="Y132" s="1027">
        <v>25000000</v>
      </c>
      <c r="Z132" s="838"/>
      <c r="AA132" s="838"/>
      <c r="AB132" s="1058">
        <f t="shared" si="110"/>
        <v>0</v>
      </c>
      <c r="AC132" s="1054"/>
      <c r="AD132" s="865" t="e">
        <f t="shared" si="1"/>
        <v>#DIV/0!</v>
      </c>
      <c r="AE132" s="864">
        <f t="shared" si="64"/>
        <v>0</v>
      </c>
      <c r="AF132" s="864"/>
      <c r="AG132" s="864"/>
      <c r="AH132" s="808" t="e">
        <f t="shared" si="65"/>
        <v>#DIV/0!</v>
      </c>
      <c r="AI132" s="1027">
        <v>87500000</v>
      </c>
      <c r="AJ132" s="865">
        <f t="shared" si="73"/>
        <v>0</v>
      </c>
      <c r="AK132" s="1071">
        <f t="shared" si="66"/>
        <v>0</v>
      </c>
      <c r="AL132" s="837"/>
      <c r="AM132" s="810"/>
      <c r="AN132" s="811"/>
      <c r="AO132" s="1142" t="s">
        <v>2381</v>
      </c>
      <c r="AP132" s="690"/>
      <c r="AQ132" s="690"/>
    </row>
    <row r="133" spans="1:43" ht="12.75" customHeight="1" thickBot="1">
      <c r="A133" s="897" t="s">
        <v>2251</v>
      </c>
      <c r="B133" s="934" t="s">
        <v>2367</v>
      </c>
      <c r="C133" s="967">
        <v>8</v>
      </c>
      <c r="D133" s="934">
        <v>0</v>
      </c>
      <c r="E133" s="909"/>
      <c r="F133" s="798"/>
      <c r="G133" s="798"/>
      <c r="H133" s="799">
        <f t="shared" ref="H133:H135" si="112">IF(E133/C133&gt;=100%,100%,E133/C133)</f>
        <v>0</v>
      </c>
      <c r="I133" s="799" t="e">
        <f t="shared" ref="I133:I135" si="113">IF(F133/D133&gt;=100%,100%,F133/D133)</f>
        <v>#DIV/0!</v>
      </c>
      <c r="J133" s="849"/>
      <c r="K133" s="849"/>
      <c r="L133" s="698"/>
      <c r="M133" s="701"/>
      <c r="N133" s="797"/>
      <c r="O133" s="849"/>
      <c r="P133" s="849"/>
      <c r="Q133" s="849"/>
      <c r="R133" s="801"/>
      <c r="S133" s="849"/>
      <c r="T133" s="1017">
        <v>8</v>
      </c>
      <c r="U133" s="1017">
        <f t="shared" si="109"/>
        <v>0</v>
      </c>
      <c r="V133" s="859">
        <f t="shared" si="111"/>
        <v>0</v>
      </c>
      <c r="W133" s="984">
        <v>0.05</v>
      </c>
      <c r="X133" s="845">
        <v>0</v>
      </c>
      <c r="Y133" s="1029">
        <v>0</v>
      </c>
      <c r="Z133" s="838"/>
      <c r="AA133" s="838"/>
      <c r="AB133" s="1058" t="e">
        <f t="shared" si="110"/>
        <v>#DIV/0!</v>
      </c>
      <c r="AC133" s="1054"/>
      <c r="AD133" s="865" t="e">
        <f t="shared" si="1"/>
        <v>#DIV/0!</v>
      </c>
      <c r="AE133" s="864">
        <f t="shared" si="64"/>
        <v>0</v>
      </c>
      <c r="AF133" s="864"/>
      <c r="AG133" s="864"/>
      <c r="AH133" s="808" t="e">
        <f t="shared" si="65"/>
        <v>#DIV/0!</v>
      </c>
      <c r="AI133" s="1029">
        <v>37500000</v>
      </c>
      <c r="AJ133" s="865">
        <f t="shared" si="73"/>
        <v>0</v>
      </c>
      <c r="AK133" s="1071">
        <f t="shared" ref="AK133:AK135" si="114">+AJ133/AI133</f>
        <v>0</v>
      </c>
      <c r="AL133" s="837"/>
      <c r="AM133" s="810"/>
      <c r="AN133" s="811"/>
      <c r="AO133" s="1144"/>
      <c r="AP133" s="690"/>
      <c r="AQ133" s="690"/>
    </row>
    <row r="134" spans="1:43" ht="12.75" customHeight="1">
      <c r="A134" s="897" t="s">
        <v>2252</v>
      </c>
      <c r="B134" s="935" t="s">
        <v>2369</v>
      </c>
      <c r="C134" s="968">
        <v>1</v>
      </c>
      <c r="D134" s="934">
        <v>0</v>
      </c>
      <c r="E134" s="909"/>
      <c r="F134" s="798"/>
      <c r="G134" s="798"/>
      <c r="H134" s="799">
        <f t="shared" si="112"/>
        <v>0</v>
      </c>
      <c r="I134" s="799" t="e">
        <f t="shared" si="113"/>
        <v>#DIV/0!</v>
      </c>
      <c r="J134" s="867"/>
      <c r="K134" s="867"/>
      <c r="L134" s="698"/>
      <c r="M134" s="701"/>
      <c r="N134" s="797"/>
      <c r="O134" s="867"/>
      <c r="P134" s="867"/>
      <c r="Q134" s="867"/>
      <c r="R134" s="801"/>
      <c r="S134" s="867"/>
      <c r="T134" s="1022">
        <v>1</v>
      </c>
      <c r="U134" s="1017">
        <f t="shared" si="109"/>
        <v>0</v>
      </c>
      <c r="V134" s="859">
        <f t="shared" si="111"/>
        <v>0</v>
      </c>
      <c r="W134" s="984">
        <v>0.1</v>
      </c>
      <c r="X134" s="845">
        <v>0</v>
      </c>
      <c r="Y134" s="1029">
        <v>0</v>
      </c>
      <c r="Z134" s="838"/>
      <c r="AA134" s="838"/>
      <c r="AB134" s="1058" t="e">
        <f t="shared" si="110"/>
        <v>#DIV/0!</v>
      </c>
      <c r="AC134" s="1054"/>
      <c r="AD134" s="865" t="e">
        <f t="shared" si="1"/>
        <v>#DIV/0!</v>
      </c>
      <c r="AE134" s="864">
        <f t="shared" si="64"/>
        <v>0</v>
      </c>
      <c r="AF134" s="864"/>
      <c r="AG134" s="864"/>
      <c r="AH134" s="808" t="e">
        <f t="shared" si="65"/>
        <v>#DIV/0!</v>
      </c>
      <c r="AI134" s="1029">
        <v>37500000</v>
      </c>
      <c r="AJ134" s="865">
        <f t="shared" si="73"/>
        <v>0</v>
      </c>
      <c r="AK134" s="1071">
        <f t="shared" si="114"/>
        <v>0</v>
      </c>
      <c r="AL134" s="837"/>
      <c r="AM134" s="810"/>
      <c r="AN134" s="811"/>
      <c r="AO134" s="1090" t="s">
        <v>2381</v>
      </c>
      <c r="AP134" s="690"/>
      <c r="AQ134" s="690"/>
    </row>
    <row r="135" spans="1:43" ht="12.75" customHeight="1">
      <c r="A135" s="899" t="s">
        <v>2253</v>
      </c>
      <c r="B135" s="935" t="s">
        <v>2369</v>
      </c>
      <c r="C135" s="968">
        <v>1</v>
      </c>
      <c r="D135" s="994">
        <v>1</v>
      </c>
      <c r="E135" s="909"/>
      <c r="F135" s="798"/>
      <c r="G135" s="798"/>
      <c r="H135" s="799">
        <f t="shared" si="112"/>
        <v>0</v>
      </c>
      <c r="I135" s="799">
        <f t="shared" si="113"/>
        <v>0</v>
      </c>
      <c r="J135" s="867"/>
      <c r="K135" s="867"/>
      <c r="L135" s="698"/>
      <c r="M135" s="701"/>
      <c r="N135" s="797"/>
      <c r="O135" s="867"/>
      <c r="P135" s="867"/>
      <c r="Q135" s="867"/>
      <c r="R135" s="801"/>
      <c r="S135" s="867"/>
      <c r="T135" s="1022">
        <v>1</v>
      </c>
      <c r="U135" s="1017">
        <f t="shared" ref="U135" si="115">SUM(E135:F135)</f>
        <v>0</v>
      </c>
      <c r="V135" s="859">
        <f t="shared" ref="V135" si="116">IF(U135/T135&gt;=100%,100%,U135/T135)</f>
        <v>0</v>
      </c>
      <c r="W135" s="984">
        <v>0.35</v>
      </c>
      <c r="X135" s="845">
        <v>0.5</v>
      </c>
      <c r="Y135" s="1027">
        <v>25000000</v>
      </c>
      <c r="Z135" s="838"/>
      <c r="AA135" s="838"/>
      <c r="AB135" s="1058">
        <f t="shared" si="110"/>
        <v>0</v>
      </c>
      <c r="AC135" s="1054"/>
      <c r="AD135" s="865" t="e">
        <f t="shared" si="1"/>
        <v>#DIV/0!</v>
      </c>
      <c r="AE135" s="864">
        <f t="shared" si="64"/>
        <v>0</v>
      </c>
      <c r="AF135" s="864"/>
      <c r="AG135" s="864"/>
      <c r="AH135" s="560" t="e">
        <f t="shared" si="65"/>
        <v>#DIV/0!</v>
      </c>
      <c r="AI135" s="1027">
        <v>87500000</v>
      </c>
      <c r="AJ135" s="865">
        <f t="shared" si="73"/>
        <v>0</v>
      </c>
      <c r="AK135" s="1071">
        <f t="shared" si="114"/>
        <v>0</v>
      </c>
      <c r="AL135" s="837"/>
      <c r="AM135" s="810"/>
      <c r="AN135" s="811"/>
      <c r="AO135" s="1090" t="s">
        <v>2381</v>
      </c>
      <c r="AP135" s="690"/>
      <c r="AQ135" s="690"/>
    </row>
    <row r="136" spans="1:43" ht="52.5" customHeight="1">
      <c r="A136" s="896" t="s">
        <v>2351</v>
      </c>
      <c r="B136" s="785"/>
      <c r="C136" s="906"/>
      <c r="D136" s="983"/>
      <c r="E136" s="906"/>
      <c r="F136" s="782"/>
      <c r="G136" s="782"/>
      <c r="H136" s="783"/>
      <c r="I136" s="783">
        <f>+SUMPRODUCT(I137:I143,X137:X143)</f>
        <v>0</v>
      </c>
      <c r="J136" s="840"/>
      <c r="K136" s="840"/>
      <c r="L136" s="784"/>
      <c r="M136" s="785"/>
      <c r="N136" s="785"/>
      <c r="O136" s="840"/>
      <c r="P136" s="840"/>
      <c r="Q136" s="840"/>
      <c r="R136" s="818"/>
      <c r="S136" s="840"/>
      <c r="T136" s="1010"/>
      <c r="U136" s="1036"/>
      <c r="V136" s="783">
        <f>+SUMPRODUCT(V137:V138,W137:W138)</f>
        <v>0</v>
      </c>
      <c r="W136" s="783">
        <v>0.15</v>
      </c>
      <c r="X136" s="783">
        <v>0.2</v>
      </c>
      <c r="Y136" s="789">
        <f>SUM(Y137:Y138)</f>
        <v>50000000</v>
      </c>
      <c r="Z136" s="789">
        <f>SUM(Z137:Z138)</f>
        <v>0</v>
      </c>
      <c r="AA136" s="789">
        <f>SUM(AA137:AA138)</f>
        <v>0</v>
      </c>
      <c r="AB136" s="1057">
        <f t="shared" ref="AB136:AB146" si="117">+AA136/Y136</f>
        <v>0</v>
      </c>
      <c r="AC136" s="789">
        <f>SUM(AC137:AC138)</f>
        <v>0</v>
      </c>
      <c r="AD136" s="863" t="e">
        <f t="shared" si="1"/>
        <v>#DIV/0!</v>
      </c>
      <c r="AE136" s="862">
        <f t="shared" si="64"/>
        <v>0</v>
      </c>
      <c r="AF136" s="862"/>
      <c r="AG136" s="862"/>
      <c r="AH136" s="792" t="e">
        <f t="shared" si="65"/>
        <v>#DIV/0!</v>
      </c>
      <c r="AI136" s="789">
        <f>SUM(AI137:AI138)</f>
        <v>150000000</v>
      </c>
      <c r="AJ136" s="789">
        <f>SUM(AJ137:AJ138)</f>
        <v>0</v>
      </c>
      <c r="AK136" s="1075">
        <f t="shared" si="66"/>
        <v>0</v>
      </c>
      <c r="AL136" s="843"/>
      <c r="AM136" s="794"/>
      <c r="AN136" s="795"/>
      <c r="AO136" s="796"/>
      <c r="AP136" s="695"/>
      <c r="AQ136" s="695"/>
    </row>
    <row r="137" spans="1:43" ht="12.75" customHeight="1">
      <c r="A137" s="897" t="s">
        <v>2254</v>
      </c>
      <c r="B137" s="936" t="s">
        <v>2367</v>
      </c>
      <c r="C137" s="969">
        <v>0</v>
      </c>
      <c r="D137" s="937">
        <v>1</v>
      </c>
      <c r="E137" s="909"/>
      <c r="F137" s="798"/>
      <c r="G137" s="798"/>
      <c r="H137" s="799" t="e">
        <f>IF(E137/C137&gt;=100%,100%,E137/C137)</f>
        <v>#DIV/0!</v>
      </c>
      <c r="I137" s="799">
        <f>IF(F137/D137&gt;=100%,100%,F137/D137)</f>
        <v>0</v>
      </c>
      <c r="J137" s="846"/>
      <c r="K137" s="846"/>
      <c r="L137" s="698"/>
      <c r="M137" s="701"/>
      <c r="N137" s="797"/>
      <c r="O137" s="846"/>
      <c r="P137" s="846"/>
      <c r="Q137" s="846"/>
      <c r="R137" s="801"/>
      <c r="S137" s="846"/>
      <c r="T137" s="1011">
        <v>1</v>
      </c>
      <c r="U137" s="1017">
        <f t="shared" ref="U137:U146" si="118">SUM(E137:F137)</f>
        <v>0</v>
      </c>
      <c r="V137" s="859">
        <f t="shared" ref="V137:V146" si="119">IF(U137/T137&gt;=100%,100%,U137/T137)</f>
        <v>0</v>
      </c>
      <c r="W137" s="845">
        <v>0.5</v>
      </c>
      <c r="X137" s="845">
        <v>1</v>
      </c>
      <c r="Y137" s="1027">
        <v>50000000</v>
      </c>
      <c r="Z137" s="838"/>
      <c r="AA137" s="838"/>
      <c r="AB137" s="1058">
        <f t="shared" si="117"/>
        <v>0</v>
      </c>
      <c r="AC137" s="1054"/>
      <c r="AD137" s="865" t="e">
        <f t="shared" si="1"/>
        <v>#DIV/0!</v>
      </c>
      <c r="AE137" s="864">
        <f t="shared" ref="AE137:AE200" si="120">+AA137-AC137</f>
        <v>0</v>
      </c>
      <c r="AF137" s="864"/>
      <c r="AG137" s="864"/>
      <c r="AH137" s="808" t="e">
        <f t="shared" ref="AH137:AH200" si="121">+AG137/AF137</f>
        <v>#DIV/0!</v>
      </c>
      <c r="AI137" s="1027">
        <v>100000000</v>
      </c>
      <c r="AJ137" s="865">
        <f t="shared" si="73"/>
        <v>0</v>
      </c>
      <c r="AK137" s="1071">
        <f t="shared" ref="AK137:AK200" si="122">+AJ137/AI137</f>
        <v>0</v>
      </c>
      <c r="AL137" s="837"/>
      <c r="AM137" s="810"/>
      <c r="AN137" s="811"/>
      <c r="AO137" s="1169" t="s">
        <v>2381</v>
      </c>
      <c r="AP137" s="690"/>
      <c r="AQ137" s="690"/>
    </row>
    <row r="138" spans="1:43" ht="12.75" customHeight="1" thickBot="1">
      <c r="A138" s="897" t="s">
        <v>2255</v>
      </c>
      <c r="B138" s="937" t="s">
        <v>2367</v>
      </c>
      <c r="C138" s="969">
        <v>0</v>
      </c>
      <c r="D138" s="937">
        <v>0</v>
      </c>
      <c r="E138" s="909"/>
      <c r="F138" s="798"/>
      <c r="G138" s="798"/>
      <c r="H138" s="845"/>
      <c r="I138" s="845"/>
      <c r="J138" s="849"/>
      <c r="K138" s="849"/>
      <c r="L138" s="698"/>
      <c r="M138" s="701"/>
      <c r="N138" s="797"/>
      <c r="O138" s="849"/>
      <c r="P138" s="849"/>
      <c r="Q138" s="849"/>
      <c r="R138" s="801"/>
      <c r="S138" s="849"/>
      <c r="T138" s="1017">
        <v>1</v>
      </c>
      <c r="U138" s="1017">
        <f t="shared" si="118"/>
        <v>0</v>
      </c>
      <c r="V138" s="859">
        <f t="shared" si="119"/>
        <v>0</v>
      </c>
      <c r="W138" s="845">
        <v>0.5</v>
      </c>
      <c r="X138" s="845">
        <v>0</v>
      </c>
      <c r="Y138" s="1029">
        <v>0</v>
      </c>
      <c r="Z138" s="805"/>
      <c r="AA138" s="805"/>
      <c r="AB138" s="1058" t="e">
        <f t="shared" si="117"/>
        <v>#DIV/0!</v>
      </c>
      <c r="AC138" s="856"/>
      <c r="AD138" s="803" t="e">
        <f t="shared" si="1"/>
        <v>#DIV/0!</v>
      </c>
      <c r="AE138" s="856">
        <f t="shared" si="120"/>
        <v>0</v>
      </c>
      <c r="AF138" s="856"/>
      <c r="AG138" s="856"/>
      <c r="AH138" s="808" t="e">
        <f t="shared" si="121"/>
        <v>#DIV/0!</v>
      </c>
      <c r="AI138" s="1029">
        <v>50000000</v>
      </c>
      <c r="AJ138" s="803">
        <f t="shared" si="73"/>
        <v>0</v>
      </c>
      <c r="AK138" s="1069">
        <f t="shared" si="122"/>
        <v>0</v>
      </c>
      <c r="AL138" s="812"/>
      <c r="AM138" s="810"/>
      <c r="AN138" s="811"/>
      <c r="AO138" s="1170"/>
      <c r="AP138" s="690"/>
      <c r="AQ138" s="690"/>
    </row>
    <row r="139" spans="1:43" ht="42.75" customHeight="1">
      <c r="A139" s="894" t="s">
        <v>2352</v>
      </c>
      <c r="B139" s="919"/>
      <c r="C139" s="908"/>
      <c r="D139" s="989"/>
      <c r="E139" s="908"/>
      <c r="F139" s="821"/>
      <c r="G139" s="821"/>
      <c r="H139" s="754">
        <f>+(H140*W140)</f>
        <v>0</v>
      </c>
      <c r="I139" s="754">
        <f>+(I140*X140)</f>
        <v>0</v>
      </c>
      <c r="J139" s="871"/>
      <c r="K139" s="871"/>
      <c r="L139" s="699"/>
      <c r="M139" s="697"/>
      <c r="N139" s="697"/>
      <c r="O139" s="871"/>
      <c r="P139" s="871"/>
      <c r="Q139" s="871"/>
      <c r="R139" s="857"/>
      <c r="S139" s="871"/>
      <c r="T139" s="1023"/>
      <c r="U139" s="1038"/>
      <c r="V139" s="1046">
        <f>+(V140*W140)</f>
        <v>0</v>
      </c>
      <c r="W139" s="887">
        <v>0.1</v>
      </c>
      <c r="X139" s="887">
        <v>0.1</v>
      </c>
      <c r="Y139" s="758">
        <f>+Y140</f>
        <v>550000000</v>
      </c>
      <c r="Z139" s="758">
        <f>+Z140</f>
        <v>0</v>
      </c>
      <c r="AA139" s="758">
        <f>+AA140</f>
        <v>0</v>
      </c>
      <c r="AB139" s="1059">
        <f t="shared" si="117"/>
        <v>0</v>
      </c>
      <c r="AC139" s="758">
        <f>+AC140</f>
        <v>0</v>
      </c>
      <c r="AD139" s="1061" t="e">
        <f t="shared" si="1"/>
        <v>#DIV/0!</v>
      </c>
      <c r="AE139" s="1062">
        <f t="shared" si="120"/>
        <v>0</v>
      </c>
      <c r="AF139" s="1062"/>
      <c r="AG139" s="1062"/>
      <c r="AH139" s="827" t="e">
        <f t="shared" si="121"/>
        <v>#DIV/0!</v>
      </c>
      <c r="AI139" s="758">
        <f>+AI140</f>
        <v>2200000000</v>
      </c>
      <c r="AJ139" s="758">
        <f>+AJ140</f>
        <v>0</v>
      </c>
      <c r="AK139" s="1077">
        <f t="shared" si="122"/>
        <v>0</v>
      </c>
      <c r="AL139" s="1078"/>
      <c r="AM139" s="763"/>
      <c r="AN139" s="764"/>
      <c r="AO139" s="765"/>
      <c r="AP139" s="696"/>
      <c r="AQ139" s="696"/>
    </row>
    <row r="140" spans="1:43" ht="12.75" customHeight="1">
      <c r="A140" s="901" t="s">
        <v>2353</v>
      </c>
      <c r="B140" s="770"/>
      <c r="C140" s="905"/>
      <c r="D140" s="982"/>
      <c r="E140" s="905"/>
      <c r="F140" s="766"/>
      <c r="G140" s="766"/>
      <c r="H140" s="1032">
        <f>+(H141*W141)+(H147*W147)+(H154*W154)</f>
        <v>0</v>
      </c>
      <c r="I140" s="1032">
        <f>+(I141*X141)+(I147*X147)+(I154*X154)</f>
        <v>0</v>
      </c>
      <c r="J140" s="873"/>
      <c r="K140" s="873"/>
      <c r="L140" s="769"/>
      <c r="M140" s="770"/>
      <c r="N140" s="770"/>
      <c r="O140" s="873"/>
      <c r="P140" s="873"/>
      <c r="Q140" s="873"/>
      <c r="R140" s="814"/>
      <c r="S140" s="873"/>
      <c r="T140" s="1014"/>
      <c r="U140" s="1035"/>
      <c r="V140" s="1025">
        <f>+(V141*W141)+(V147*W147)+(V154*W154)</f>
        <v>0</v>
      </c>
      <c r="W140" s="831">
        <v>1</v>
      </c>
      <c r="X140" s="831">
        <v>1</v>
      </c>
      <c r="Y140" s="772">
        <f>+Y141+Y147+Y154</f>
        <v>550000000</v>
      </c>
      <c r="Z140" s="772">
        <f>+Z141+Z147+Z154</f>
        <v>0</v>
      </c>
      <c r="AA140" s="772">
        <f>+AA141+AA147+AA154</f>
        <v>0</v>
      </c>
      <c r="AB140" s="1056">
        <f t="shared" si="117"/>
        <v>0</v>
      </c>
      <c r="AC140" s="772">
        <f>+AC141+AC147+AC154</f>
        <v>0</v>
      </c>
      <c r="AD140" s="861" t="e">
        <f t="shared" si="1"/>
        <v>#DIV/0!</v>
      </c>
      <c r="AE140" s="860">
        <f t="shared" si="120"/>
        <v>0</v>
      </c>
      <c r="AF140" s="860"/>
      <c r="AG140" s="860"/>
      <c r="AH140" s="776" t="e">
        <f t="shared" si="121"/>
        <v>#DIV/0!</v>
      </c>
      <c r="AI140" s="772">
        <f>+AI141+AI147+AI154</f>
        <v>2200000000</v>
      </c>
      <c r="AJ140" s="772">
        <f>+AJ141+AJ147+AJ154</f>
        <v>0</v>
      </c>
      <c r="AK140" s="1076">
        <f t="shared" si="122"/>
        <v>0</v>
      </c>
      <c r="AL140" s="835"/>
      <c r="AM140" s="778"/>
      <c r="AN140" s="779"/>
      <c r="AO140" s="780"/>
      <c r="AP140" s="694"/>
      <c r="AQ140" s="694"/>
    </row>
    <row r="141" spans="1:43" ht="54.75" customHeight="1">
      <c r="A141" s="896" t="s">
        <v>2354</v>
      </c>
      <c r="B141" s="785"/>
      <c r="C141" s="906"/>
      <c r="D141" s="983"/>
      <c r="E141" s="906"/>
      <c r="F141" s="782"/>
      <c r="G141" s="782"/>
      <c r="H141" s="783"/>
      <c r="I141" s="783">
        <f>+SUMPRODUCT(I142:I146,X142:X146)</f>
        <v>0</v>
      </c>
      <c r="J141" s="874"/>
      <c r="K141" s="874"/>
      <c r="L141" s="784"/>
      <c r="M141" s="785"/>
      <c r="N141" s="785"/>
      <c r="O141" s="874"/>
      <c r="P141" s="874"/>
      <c r="Q141" s="874"/>
      <c r="R141" s="818"/>
      <c r="S141" s="874"/>
      <c r="T141" s="1015"/>
      <c r="U141" s="1036"/>
      <c r="V141" s="783">
        <f>+SUMPRODUCT(V142:V146,W142:W146)</f>
        <v>0</v>
      </c>
      <c r="W141" s="783">
        <v>0.3</v>
      </c>
      <c r="X141" s="783">
        <v>0.3</v>
      </c>
      <c r="Y141" s="789">
        <f>SUM(Y142:Y146)</f>
        <v>150000000</v>
      </c>
      <c r="Z141" s="789">
        <f>SUM(Z142:Z146)</f>
        <v>0</v>
      </c>
      <c r="AA141" s="789">
        <f>SUM(AA142:AA146)</f>
        <v>0</v>
      </c>
      <c r="AB141" s="1057">
        <f t="shared" si="117"/>
        <v>0</v>
      </c>
      <c r="AC141" s="789">
        <f>SUM(AC142:AC146)</f>
        <v>0</v>
      </c>
      <c r="AD141" s="863" t="e">
        <f t="shared" si="1"/>
        <v>#DIV/0!</v>
      </c>
      <c r="AE141" s="862">
        <f t="shared" si="120"/>
        <v>0</v>
      </c>
      <c r="AF141" s="862"/>
      <c r="AG141" s="862"/>
      <c r="AH141" s="792" t="e">
        <f t="shared" si="121"/>
        <v>#DIV/0!</v>
      </c>
      <c r="AI141" s="789">
        <f>SUM(AI142:AI146)</f>
        <v>650000000</v>
      </c>
      <c r="AJ141" s="789">
        <f>SUM(AJ142:AJ146)</f>
        <v>0</v>
      </c>
      <c r="AK141" s="1075">
        <f t="shared" si="122"/>
        <v>0</v>
      </c>
      <c r="AL141" s="843"/>
      <c r="AM141" s="794"/>
      <c r="AN141" s="795"/>
      <c r="AO141" s="796"/>
      <c r="AP141" s="695"/>
      <c r="AQ141" s="695"/>
    </row>
    <row r="142" spans="1:43" ht="12.75" customHeight="1">
      <c r="A142" s="897" t="s">
        <v>2256</v>
      </c>
      <c r="B142" s="938" t="s">
        <v>2367</v>
      </c>
      <c r="C142" s="970">
        <v>3</v>
      </c>
      <c r="D142" s="939">
        <v>4</v>
      </c>
      <c r="E142" s="909"/>
      <c r="F142" s="798"/>
      <c r="G142" s="798"/>
      <c r="H142" s="799">
        <f>IF(E142/C142&gt;=100%,100%,E142/C142)</f>
        <v>0</v>
      </c>
      <c r="I142" s="799">
        <f>IF(F142/D142&gt;=100%,100%,F142/D142)</f>
        <v>0</v>
      </c>
      <c r="J142" s="875"/>
      <c r="K142" s="875"/>
      <c r="L142" s="698"/>
      <c r="M142" s="701"/>
      <c r="N142" s="797"/>
      <c r="O142" s="875"/>
      <c r="P142" s="875"/>
      <c r="Q142" s="875"/>
      <c r="R142" s="801"/>
      <c r="S142" s="875"/>
      <c r="T142" s="1016">
        <v>14</v>
      </c>
      <c r="U142" s="1017">
        <f t="shared" si="118"/>
        <v>0</v>
      </c>
      <c r="V142" s="859">
        <f t="shared" si="119"/>
        <v>0</v>
      </c>
      <c r="W142" s="984">
        <v>0.23</v>
      </c>
      <c r="X142" s="845">
        <v>0.2</v>
      </c>
      <c r="Y142" s="1027">
        <v>30000000</v>
      </c>
      <c r="Z142" s="838"/>
      <c r="AA142" s="838"/>
      <c r="AB142" s="1058">
        <f t="shared" si="117"/>
        <v>0</v>
      </c>
      <c r="AC142" s="1054"/>
      <c r="AD142" s="865" t="e">
        <f t="shared" si="1"/>
        <v>#DIV/0!</v>
      </c>
      <c r="AE142" s="864">
        <f t="shared" si="120"/>
        <v>0</v>
      </c>
      <c r="AF142" s="864"/>
      <c r="AG142" s="864"/>
      <c r="AH142" s="808" t="e">
        <f t="shared" si="121"/>
        <v>#DIV/0!</v>
      </c>
      <c r="AI142" s="1027">
        <v>145000000</v>
      </c>
      <c r="AJ142" s="865">
        <f t="shared" ref="AJ142:AJ203" si="123">+SUM(Z142:AA142)</f>
        <v>0</v>
      </c>
      <c r="AK142" s="1071">
        <f t="shared" si="122"/>
        <v>0</v>
      </c>
      <c r="AL142" s="837"/>
      <c r="AM142" s="810"/>
      <c r="AN142" s="811"/>
      <c r="AO142" s="1142" t="s">
        <v>2383</v>
      </c>
      <c r="AP142" s="690"/>
      <c r="AQ142" s="690"/>
    </row>
    <row r="143" spans="1:43" ht="12.75" customHeight="1">
      <c r="A143" s="897" t="s">
        <v>2257</v>
      </c>
      <c r="B143" s="939" t="s">
        <v>2367</v>
      </c>
      <c r="C143" s="970">
        <v>0</v>
      </c>
      <c r="D143" s="939">
        <v>1</v>
      </c>
      <c r="E143" s="909"/>
      <c r="F143" s="798"/>
      <c r="G143" s="798"/>
      <c r="H143" s="799" t="e">
        <f t="shared" ref="H143:H146" si="124">IF(E143/C143&gt;=100%,100%,E143/C143)</f>
        <v>#DIV/0!</v>
      </c>
      <c r="I143" s="799">
        <f t="shared" ref="I143:I146" si="125">IF(F143/D143&gt;=100%,100%,F143/D143)</f>
        <v>0</v>
      </c>
      <c r="J143" s="875"/>
      <c r="K143" s="875"/>
      <c r="L143" s="698"/>
      <c r="M143" s="701"/>
      <c r="N143" s="797"/>
      <c r="O143" s="875"/>
      <c r="P143" s="875"/>
      <c r="Q143" s="875"/>
      <c r="R143" s="801"/>
      <c r="S143" s="875"/>
      <c r="T143" s="1016">
        <v>3</v>
      </c>
      <c r="U143" s="1017">
        <f t="shared" si="118"/>
        <v>0</v>
      </c>
      <c r="V143" s="859">
        <f t="shared" si="119"/>
        <v>0</v>
      </c>
      <c r="W143" s="984">
        <v>0.16</v>
      </c>
      <c r="X143" s="845">
        <v>0.2</v>
      </c>
      <c r="Y143" s="1027">
        <v>30000000</v>
      </c>
      <c r="Z143" s="838"/>
      <c r="AA143" s="838"/>
      <c r="AB143" s="1058">
        <f t="shared" si="117"/>
        <v>0</v>
      </c>
      <c r="AC143" s="1054"/>
      <c r="AD143" s="865" t="e">
        <f t="shared" si="1"/>
        <v>#DIV/0!</v>
      </c>
      <c r="AE143" s="864">
        <f t="shared" si="120"/>
        <v>0</v>
      </c>
      <c r="AF143" s="864"/>
      <c r="AG143" s="864"/>
      <c r="AH143" s="808" t="e">
        <f t="shared" si="121"/>
        <v>#DIV/0!</v>
      </c>
      <c r="AI143" s="1027">
        <v>120000000</v>
      </c>
      <c r="AJ143" s="865">
        <f t="shared" si="123"/>
        <v>0</v>
      </c>
      <c r="AK143" s="1071">
        <f t="shared" si="122"/>
        <v>0</v>
      </c>
      <c r="AL143" s="837"/>
      <c r="AM143" s="810"/>
      <c r="AN143" s="811"/>
      <c r="AO143" s="1143"/>
      <c r="AP143" s="690"/>
      <c r="AQ143" s="690"/>
    </row>
    <row r="144" spans="1:43" ht="12.75" customHeight="1">
      <c r="A144" s="897" t="s">
        <v>2258</v>
      </c>
      <c r="B144" s="939" t="s">
        <v>2367</v>
      </c>
      <c r="C144" s="970">
        <v>1</v>
      </c>
      <c r="D144" s="939">
        <v>3</v>
      </c>
      <c r="E144" s="909"/>
      <c r="F144" s="798"/>
      <c r="G144" s="798"/>
      <c r="H144" s="799">
        <f t="shared" si="124"/>
        <v>0</v>
      </c>
      <c r="I144" s="799">
        <f t="shared" si="125"/>
        <v>0</v>
      </c>
      <c r="J144" s="875"/>
      <c r="K144" s="875"/>
      <c r="L144" s="698"/>
      <c r="M144" s="701"/>
      <c r="N144" s="797"/>
      <c r="O144" s="875"/>
      <c r="P144" s="875"/>
      <c r="Q144" s="875"/>
      <c r="R144" s="801"/>
      <c r="S144" s="875"/>
      <c r="T144" s="1016">
        <v>8</v>
      </c>
      <c r="U144" s="1017">
        <f t="shared" si="118"/>
        <v>0</v>
      </c>
      <c r="V144" s="859">
        <f t="shared" si="119"/>
        <v>0</v>
      </c>
      <c r="W144" s="984">
        <v>0.22</v>
      </c>
      <c r="X144" s="845">
        <v>0.2</v>
      </c>
      <c r="Y144" s="1027">
        <v>30000000</v>
      </c>
      <c r="Z144" s="838"/>
      <c r="AA144" s="838"/>
      <c r="AB144" s="1058">
        <f t="shared" si="117"/>
        <v>0</v>
      </c>
      <c r="AC144" s="1054"/>
      <c r="AD144" s="865" t="e">
        <f t="shared" si="1"/>
        <v>#DIV/0!</v>
      </c>
      <c r="AE144" s="864">
        <f t="shared" si="120"/>
        <v>0</v>
      </c>
      <c r="AF144" s="864"/>
      <c r="AG144" s="864"/>
      <c r="AH144" s="808" t="e">
        <f t="shared" si="121"/>
        <v>#DIV/0!</v>
      </c>
      <c r="AI144" s="1027">
        <v>145000000</v>
      </c>
      <c r="AJ144" s="865">
        <f t="shared" si="123"/>
        <v>0</v>
      </c>
      <c r="AK144" s="1071">
        <f t="shared" si="122"/>
        <v>0</v>
      </c>
      <c r="AL144" s="837"/>
      <c r="AM144" s="810"/>
      <c r="AN144" s="811"/>
      <c r="AO144" s="1143"/>
      <c r="AP144" s="690"/>
      <c r="AQ144" s="690"/>
    </row>
    <row r="145" spans="1:43" ht="12.75" customHeight="1">
      <c r="A145" s="899" t="s">
        <v>2259</v>
      </c>
      <c r="B145" s="939" t="s">
        <v>2367</v>
      </c>
      <c r="C145" s="970">
        <v>1</v>
      </c>
      <c r="D145" s="939">
        <v>1</v>
      </c>
      <c r="E145" s="909"/>
      <c r="F145" s="798"/>
      <c r="G145" s="798"/>
      <c r="H145" s="799">
        <f t="shared" si="124"/>
        <v>0</v>
      </c>
      <c r="I145" s="799">
        <f t="shared" si="125"/>
        <v>0</v>
      </c>
      <c r="J145" s="875"/>
      <c r="K145" s="875"/>
      <c r="L145" s="698"/>
      <c r="M145" s="701"/>
      <c r="N145" s="797"/>
      <c r="O145" s="875"/>
      <c r="P145" s="875"/>
      <c r="Q145" s="875"/>
      <c r="R145" s="801"/>
      <c r="S145" s="875"/>
      <c r="T145" s="1016">
        <v>4</v>
      </c>
      <c r="U145" s="1017">
        <f t="shared" si="118"/>
        <v>0</v>
      </c>
      <c r="V145" s="859">
        <f t="shared" si="119"/>
        <v>0</v>
      </c>
      <c r="W145" s="984">
        <v>0.23</v>
      </c>
      <c r="X145" s="845">
        <v>0.2</v>
      </c>
      <c r="Y145" s="1027">
        <v>30000000</v>
      </c>
      <c r="Z145" s="838"/>
      <c r="AA145" s="838"/>
      <c r="AB145" s="1058">
        <f t="shared" si="117"/>
        <v>0</v>
      </c>
      <c r="AC145" s="1054"/>
      <c r="AD145" s="865" t="e">
        <f t="shared" si="1"/>
        <v>#DIV/0!</v>
      </c>
      <c r="AE145" s="864">
        <f t="shared" si="120"/>
        <v>0</v>
      </c>
      <c r="AF145" s="864"/>
      <c r="AG145" s="864"/>
      <c r="AH145" s="808" t="e">
        <f t="shared" si="121"/>
        <v>#DIV/0!</v>
      </c>
      <c r="AI145" s="1027">
        <v>145000000</v>
      </c>
      <c r="AJ145" s="865">
        <f t="shared" si="123"/>
        <v>0</v>
      </c>
      <c r="AK145" s="1071">
        <f t="shared" si="122"/>
        <v>0</v>
      </c>
      <c r="AL145" s="837"/>
      <c r="AM145" s="810"/>
      <c r="AN145" s="811"/>
      <c r="AO145" s="1144"/>
      <c r="AP145" s="690"/>
      <c r="AQ145" s="690"/>
    </row>
    <row r="146" spans="1:43" ht="12.75" customHeight="1">
      <c r="A146" s="899" t="s">
        <v>2260</v>
      </c>
      <c r="B146" s="940" t="s">
        <v>2369</v>
      </c>
      <c r="C146" s="971">
        <v>0.2</v>
      </c>
      <c r="D146" s="995">
        <v>0.7</v>
      </c>
      <c r="E146" s="909"/>
      <c r="F146" s="798"/>
      <c r="G146" s="798"/>
      <c r="H146" s="799">
        <f t="shared" si="124"/>
        <v>0</v>
      </c>
      <c r="I146" s="799">
        <f t="shared" si="125"/>
        <v>0</v>
      </c>
      <c r="J146" s="875"/>
      <c r="K146" s="875"/>
      <c r="L146" s="698"/>
      <c r="M146" s="701"/>
      <c r="N146" s="797"/>
      <c r="O146" s="875"/>
      <c r="P146" s="875"/>
      <c r="Q146" s="875"/>
      <c r="R146" s="801"/>
      <c r="S146" s="875"/>
      <c r="T146" s="893">
        <v>1</v>
      </c>
      <c r="U146" s="1017">
        <f t="shared" si="118"/>
        <v>0</v>
      </c>
      <c r="V146" s="859">
        <f t="shared" si="119"/>
        <v>0</v>
      </c>
      <c r="W146" s="984">
        <v>0.16</v>
      </c>
      <c r="X146" s="845">
        <v>0.2</v>
      </c>
      <c r="Y146" s="1027">
        <v>30000000</v>
      </c>
      <c r="Z146" s="838"/>
      <c r="AA146" s="838"/>
      <c r="AB146" s="1058">
        <f t="shared" si="117"/>
        <v>0</v>
      </c>
      <c r="AC146" s="1054"/>
      <c r="AD146" s="865" t="e">
        <f t="shared" si="1"/>
        <v>#DIV/0!</v>
      </c>
      <c r="AE146" s="864">
        <f t="shared" si="120"/>
        <v>0</v>
      </c>
      <c r="AF146" s="864"/>
      <c r="AG146" s="864"/>
      <c r="AH146" s="808" t="e">
        <f t="shared" si="121"/>
        <v>#DIV/0!</v>
      </c>
      <c r="AI146" s="1027">
        <v>95000000</v>
      </c>
      <c r="AJ146" s="865">
        <f t="shared" si="123"/>
        <v>0</v>
      </c>
      <c r="AK146" s="1071">
        <f t="shared" si="122"/>
        <v>0</v>
      </c>
      <c r="AL146" s="837"/>
      <c r="AM146" s="810"/>
      <c r="AN146" s="811"/>
      <c r="AO146" s="1090" t="s">
        <v>2383</v>
      </c>
      <c r="AP146" s="690"/>
      <c r="AQ146" s="690"/>
    </row>
    <row r="147" spans="1:43" ht="78.75" customHeight="1">
      <c r="A147" s="896" t="s">
        <v>2371</v>
      </c>
      <c r="B147" s="785"/>
      <c r="C147" s="906"/>
      <c r="D147" s="983"/>
      <c r="E147" s="906"/>
      <c r="F147" s="782"/>
      <c r="G147" s="782"/>
      <c r="H147" s="783"/>
      <c r="I147" s="783">
        <f>+SUMPRODUCT(I148:I153,X148:X153)</f>
        <v>0</v>
      </c>
      <c r="J147" s="840"/>
      <c r="K147" s="840"/>
      <c r="L147" s="784"/>
      <c r="M147" s="785"/>
      <c r="N147" s="785"/>
      <c r="O147" s="840"/>
      <c r="P147" s="840"/>
      <c r="Q147" s="840"/>
      <c r="R147" s="818"/>
      <c r="S147" s="840"/>
      <c r="T147" s="1010"/>
      <c r="U147" s="1036"/>
      <c r="V147" s="783">
        <f>+SUMPRODUCT(V148:V153,W148:W153)</f>
        <v>0</v>
      </c>
      <c r="W147" s="783">
        <v>0.6</v>
      </c>
      <c r="X147" s="783">
        <v>0.6</v>
      </c>
      <c r="Y147" s="789">
        <f>SUM(Y148:Y153)</f>
        <v>250000000</v>
      </c>
      <c r="Z147" s="789">
        <f>SUM(Z148:Z153)</f>
        <v>0</v>
      </c>
      <c r="AA147" s="789">
        <f>SUM(AA148:AA153)</f>
        <v>0</v>
      </c>
      <c r="AB147" s="1057">
        <f t="shared" si="39"/>
        <v>0</v>
      </c>
      <c r="AC147" s="789">
        <f>SUM(AC148:AC153)</f>
        <v>0</v>
      </c>
      <c r="AD147" s="863" t="e">
        <f t="shared" si="1"/>
        <v>#DIV/0!</v>
      </c>
      <c r="AE147" s="862">
        <f t="shared" si="120"/>
        <v>0</v>
      </c>
      <c r="AF147" s="862"/>
      <c r="AG147" s="862"/>
      <c r="AH147" s="792" t="e">
        <f t="shared" si="121"/>
        <v>#DIV/0!</v>
      </c>
      <c r="AI147" s="789">
        <f>SUM(AI148:AI153)</f>
        <v>950000000</v>
      </c>
      <c r="AJ147" s="789">
        <f>SUM(AJ148:AJ153)</f>
        <v>0</v>
      </c>
      <c r="AK147" s="1075">
        <f t="shared" si="122"/>
        <v>0</v>
      </c>
      <c r="AL147" s="843"/>
      <c r="AM147" s="794"/>
      <c r="AN147" s="795"/>
      <c r="AO147" s="796"/>
      <c r="AP147" s="695"/>
      <c r="AQ147" s="695"/>
    </row>
    <row r="148" spans="1:43" ht="26.25" customHeight="1">
      <c r="A148" s="898" t="s">
        <v>2261</v>
      </c>
      <c r="B148" s="941" t="s">
        <v>2367</v>
      </c>
      <c r="C148" s="972">
        <v>1</v>
      </c>
      <c r="D148" s="941">
        <v>2</v>
      </c>
      <c r="E148" s="909"/>
      <c r="F148" s="798"/>
      <c r="G148" s="798"/>
      <c r="H148" s="799">
        <f>IF(E148/C148&gt;=100%,100%,E148/C148)</f>
        <v>0</v>
      </c>
      <c r="I148" s="799">
        <f>IF(F148/D148&gt;=100%,100%,F148/D148)</f>
        <v>0</v>
      </c>
      <c r="J148" s="846"/>
      <c r="K148" s="846"/>
      <c r="L148" s="698"/>
      <c r="M148" s="701"/>
      <c r="N148" s="797"/>
      <c r="O148" s="846"/>
      <c r="P148" s="846"/>
      <c r="Q148" s="846"/>
      <c r="R148" s="801"/>
      <c r="S148" s="846"/>
      <c r="T148" s="1011">
        <v>5</v>
      </c>
      <c r="U148" s="1017">
        <f t="shared" si="58"/>
        <v>0</v>
      </c>
      <c r="V148" s="859">
        <f t="shared" si="5"/>
        <v>0</v>
      </c>
      <c r="W148" s="1042">
        <v>0.19</v>
      </c>
      <c r="X148" s="845">
        <v>0.1</v>
      </c>
      <c r="Y148" s="1027">
        <v>21100000</v>
      </c>
      <c r="Z148" s="838"/>
      <c r="AA148" s="838"/>
      <c r="AB148" s="1058">
        <f t="shared" si="39"/>
        <v>0</v>
      </c>
      <c r="AC148" s="1054"/>
      <c r="AD148" s="865" t="e">
        <f t="shared" si="1"/>
        <v>#DIV/0!</v>
      </c>
      <c r="AE148" s="864">
        <f t="shared" si="120"/>
        <v>0</v>
      </c>
      <c r="AF148" s="864"/>
      <c r="AG148" s="864"/>
      <c r="AH148" s="808" t="e">
        <f t="shared" si="121"/>
        <v>#DIV/0!</v>
      </c>
      <c r="AI148" s="1027">
        <v>106100000</v>
      </c>
      <c r="AJ148" s="865">
        <f t="shared" si="123"/>
        <v>0</v>
      </c>
      <c r="AK148" s="1071">
        <f t="shared" si="122"/>
        <v>0</v>
      </c>
      <c r="AL148" s="837"/>
      <c r="AM148" s="810"/>
      <c r="AN148" s="811"/>
      <c r="AO148" s="1142" t="s">
        <v>2383</v>
      </c>
      <c r="AP148" s="690"/>
      <c r="AQ148" s="690"/>
    </row>
    <row r="149" spans="1:43" ht="26.25" customHeight="1">
      <c r="A149" s="898" t="s">
        <v>2262</v>
      </c>
      <c r="B149" s="941" t="s">
        <v>2367</v>
      </c>
      <c r="C149" s="972">
        <v>5</v>
      </c>
      <c r="D149" s="941">
        <v>5</v>
      </c>
      <c r="E149" s="909"/>
      <c r="F149" s="798"/>
      <c r="G149" s="798"/>
      <c r="H149" s="799">
        <f t="shared" ref="H149:H153" si="126">IF(E149/C149&gt;=100%,100%,E149/C149)</f>
        <v>0</v>
      </c>
      <c r="I149" s="799">
        <f t="shared" ref="I149:I153" si="127">IF(F149/D149&gt;=100%,100%,F149/D149)</f>
        <v>0</v>
      </c>
      <c r="J149" s="846"/>
      <c r="K149" s="846"/>
      <c r="L149" s="698"/>
      <c r="M149" s="701"/>
      <c r="N149" s="797"/>
      <c r="O149" s="846"/>
      <c r="P149" s="846"/>
      <c r="Q149" s="846"/>
      <c r="R149" s="801"/>
      <c r="S149" s="846"/>
      <c r="T149" s="1011">
        <v>20</v>
      </c>
      <c r="U149" s="1017">
        <f t="shared" si="58"/>
        <v>0</v>
      </c>
      <c r="V149" s="859">
        <f t="shared" si="5"/>
        <v>0</v>
      </c>
      <c r="W149" s="984">
        <v>0.25</v>
      </c>
      <c r="X149" s="845">
        <v>0.2</v>
      </c>
      <c r="Y149" s="1027">
        <v>20900000</v>
      </c>
      <c r="Z149" s="838"/>
      <c r="AA149" s="838"/>
      <c r="AB149" s="1058">
        <f t="shared" si="39"/>
        <v>0</v>
      </c>
      <c r="AC149" s="1054"/>
      <c r="AD149" s="865" t="e">
        <f t="shared" si="1"/>
        <v>#DIV/0!</v>
      </c>
      <c r="AE149" s="864">
        <f t="shared" si="120"/>
        <v>0</v>
      </c>
      <c r="AF149" s="864"/>
      <c r="AG149" s="864"/>
      <c r="AH149" s="808" t="e">
        <f t="shared" si="121"/>
        <v>#DIV/0!</v>
      </c>
      <c r="AI149" s="1027">
        <v>105900000</v>
      </c>
      <c r="AJ149" s="865">
        <f t="shared" si="123"/>
        <v>0</v>
      </c>
      <c r="AK149" s="1071">
        <f t="shared" si="122"/>
        <v>0</v>
      </c>
      <c r="AL149" s="837"/>
      <c r="AM149" s="810"/>
      <c r="AN149" s="811"/>
      <c r="AO149" s="1143"/>
      <c r="AP149" s="690"/>
      <c r="AQ149" s="690"/>
    </row>
    <row r="150" spans="1:43" ht="26.25" customHeight="1">
      <c r="A150" s="898" t="s">
        <v>2263</v>
      </c>
      <c r="B150" s="941" t="s">
        <v>2367</v>
      </c>
      <c r="C150" s="972">
        <v>10</v>
      </c>
      <c r="D150" s="941">
        <v>25</v>
      </c>
      <c r="E150" s="909"/>
      <c r="F150" s="798"/>
      <c r="G150" s="798"/>
      <c r="H150" s="799">
        <f t="shared" si="126"/>
        <v>0</v>
      </c>
      <c r="I150" s="799">
        <f t="shared" si="127"/>
        <v>0</v>
      </c>
      <c r="J150" s="846"/>
      <c r="K150" s="846"/>
      <c r="L150" s="698"/>
      <c r="M150" s="701"/>
      <c r="N150" s="797"/>
      <c r="O150" s="846"/>
      <c r="P150" s="846"/>
      <c r="Q150" s="846"/>
      <c r="R150" s="801"/>
      <c r="S150" s="846"/>
      <c r="T150" s="1011">
        <v>35</v>
      </c>
      <c r="U150" s="1017">
        <f t="shared" si="58"/>
        <v>0</v>
      </c>
      <c r="V150" s="859">
        <f t="shared" si="5"/>
        <v>0</v>
      </c>
      <c r="W150" s="984">
        <v>0.1</v>
      </c>
      <c r="X150" s="845">
        <v>0.2</v>
      </c>
      <c r="Y150" s="1027">
        <v>21000000</v>
      </c>
      <c r="Z150" s="838"/>
      <c r="AA150" s="838"/>
      <c r="AB150" s="1058">
        <f t="shared" si="39"/>
        <v>0</v>
      </c>
      <c r="AC150" s="1054"/>
      <c r="AD150" s="865" t="e">
        <f t="shared" si="1"/>
        <v>#DIV/0!</v>
      </c>
      <c r="AE150" s="864">
        <f t="shared" si="120"/>
        <v>0</v>
      </c>
      <c r="AF150" s="864"/>
      <c r="AG150" s="864"/>
      <c r="AH150" s="808" t="e">
        <f t="shared" si="121"/>
        <v>#DIV/0!</v>
      </c>
      <c r="AI150" s="1027">
        <v>46000000</v>
      </c>
      <c r="AJ150" s="865">
        <f t="shared" si="123"/>
        <v>0</v>
      </c>
      <c r="AK150" s="1071">
        <f t="shared" si="122"/>
        <v>0</v>
      </c>
      <c r="AL150" s="837"/>
      <c r="AM150" s="810"/>
      <c r="AN150" s="811"/>
      <c r="AO150" s="1143"/>
      <c r="AP150" s="690"/>
      <c r="AQ150" s="690"/>
    </row>
    <row r="151" spans="1:43" ht="40.5" customHeight="1" thickBot="1">
      <c r="A151" s="899" t="s">
        <v>2264</v>
      </c>
      <c r="B151" s="941" t="s">
        <v>2367</v>
      </c>
      <c r="C151" s="972">
        <v>10</v>
      </c>
      <c r="D151" s="941">
        <v>15</v>
      </c>
      <c r="E151" s="909"/>
      <c r="F151" s="798"/>
      <c r="G151" s="798"/>
      <c r="H151" s="799">
        <f t="shared" si="126"/>
        <v>0</v>
      </c>
      <c r="I151" s="799">
        <f t="shared" si="127"/>
        <v>0</v>
      </c>
      <c r="J151" s="846"/>
      <c r="K151" s="846"/>
      <c r="L151" s="698"/>
      <c r="M151" s="701"/>
      <c r="N151" s="797"/>
      <c r="O151" s="846"/>
      <c r="P151" s="846"/>
      <c r="Q151" s="846"/>
      <c r="R151" s="801"/>
      <c r="S151" s="846"/>
      <c r="T151" s="1011">
        <v>60</v>
      </c>
      <c r="U151" s="1017">
        <f t="shared" si="58"/>
        <v>0</v>
      </c>
      <c r="V151" s="859">
        <f t="shared" si="5"/>
        <v>0</v>
      </c>
      <c r="W151" s="984">
        <v>0.2</v>
      </c>
      <c r="X151" s="845">
        <v>0.2</v>
      </c>
      <c r="Y151" s="1027">
        <v>83000000</v>
      </c>
      <c r="Z151" s="838"/>
      <c r="AA151" s="838"/>
      <c r="AB151" s="1058">
        <f t="shared" si="39"/>
        <v>0</v>
      </c>
      <c r="AC151" s="1054"/>
      <c r="AD151" s="865" t="e">
        <f t="shared" ref="AD151:AD153" si="128">+AC151/AA151</f>
        <v>#DIV/0!</v>
      </c>
      <c r="AE151" s="864">
        <f t="shared" si="120"/>
        <v>0</v>
      </c>
      <c r="AF151" s="864"/>
      <c r="AG151" s="864"/>
      <c r="AH151" s="808" t="e">
        <f t="shared" si="121"/>
        <v>#DIV/0!</v>
      </c>
      <c r="AI151" s="1027">
        <v>308000000</v>
      </c>
      <c r="AJ151" s="866">
        <f t="shared" si="123"/>
        <v>0</v>
      </c>
      <c r="AK151" s="1072">
        <f t="shared" si="122"/>
        <v>0</v>
      </c>
      <c r="AL151" s="850"/>
      <c r="AM151" s="810"/>
      <c r="AN151" s="811"/>
      <c r="AO151" s="1144"/>
      <c r="AP151" s="690"/>
      <c r="AQ151" s="690"/>
    </row>
    <row r="152" spans="1:43" ht="37.5" customHeight="1">
      <c r="A152" s="898" t="s">
        <v>2265</v>
      </c>
      <c r="B152" s="942" t="s">
        <v>2369</v>
      </c>
      <c r="C152" s="973">
        <v>0.1</v>
      </c>
      <c r="D152" s="996">
        <v>0.5</v>
      </c>
      <c r="E152" s="909"/>
      <c r="F152" s="798"/>
      <c r="G152" s="798"/>
      <c r="H152" s="799">
        <f t="shared" si="126"/>
        <v>0</v>
      </c>
      <c r="I152" s="799">
        <f t="shared" si="127"/>
        <v>0</v>
      </c>
      <c r="J152" s="846"/>
      <c r="K152" s="846"/>
      <c r="L152" s="698"/>
      <c r="M152" s="701"/>
      <c r="N152" s="797"/>
      <c r="O152" s="846"/>
      <c r="P152" s="846"/>
      <c r="Q152" s="846"/>
      <c r="R152" s="801"/>
      <c r="S152" s="846"/>
      <c r="T152" s="893">
        <v>1</v>
      </c>
      <c r="U152" s="1017">
        <f t="shared" si="58"/>
        <v>0</v>
      </c>
      <c r="V152" s="859">
        <f t="shared" si="5"/>
        <v>0</v>
      </c>
      <c r="W152" s="984">
        <v>0.16</v>
      </c>
      <c r="X152" s="845">
        <v>0.2</v>
      </c>
      <c r="Y152" s="1027">
        <v>21000000</v>
      </c>
      <c r="Z152" s="838"/>
      <c r="AA152" s="838"/>
      <c r="AB152" s="1058">
        <f t="shared" si="39"/>
        <v>0</v>
      </c>
      <c r="AC152" s="1054"/>
      <c r="AD152" s="865" t="e">
        <f t="shared" si="128"/>
        <v>#DIV/0!</v>
      </c>
      <c r="AE152" s="864">
        <f t="shared" si="120"/>
        <v>0</v>
      </c>
      <c r="AF152" s="864"/>
      <c r="AG152" s="864"/>
      <c r="AH152" s="808" t="e">
        <f t="shared" si="121"/>
        <v>#DIV/0!</v>
      </c>
      <c r="AI152" s="1027">
        <v>76000000</v>
      </c>
      <c r="AJ152" s="888">
        <f t="shared" si="123"/>
        <v>0</v>
      </c>
      <c r="AK152" s="1074">
        <f t="shared" si="122"/>
        <v>0</v>
      </c>
      <c r="AL152" s="889"/>
      <c r="AM152" s="810"/>
      <c r="AN152" s="811"/>
      <c r="AO152" s="1090" t="s">
        <v>2383</v>
      </c>
      <c r="AP152" s="690"/>
      <c r="AQ152" s="690"/>
    </row>
    <row r="153" spans="1:43" ht="36" customHeight="1">
      <c r="A153" s="899" t="s">
        <v>2266</v>
      </c>
      <c r="B153" s="942" t="s">
        <v>2369</v>
      </c>
      <c r="C153" s="973">
        <v>1</v>
      </c>
      <c r="D153" s="996">
        <v>1</v>
      </c>
      <c r="E153" s="909"/>
      <c r="F153" s="798"/>
      <c r="G153" s="798"/>
      <c r="H153" s="799">
        <f t="shared" si="126"/>
        <v>0</v>
      </c>
      <c r="I153" s="799">
        <f t="shared" si="127"/>
        <v>0</v>
      </c>
      <c r="J153" s="846"/>
      <c r="K153" s="846"/>
      <c r="L153" s="698"/>
      <c r="M153" s="701"/>
      <c r="N153" s="797"/>
      <c r="O153" s="846"/>
      <c r="P153" s="846"/>
      <c r="Q153" s="846"/>
      <c r="R153" s="801"/>
      <c r="S153" s="846"/>
      <c r="T153" s="893">
        <v>1</v>
      </c>
      <c r="U153" s="1017">
        <f t="shared" si="58"/>
        <v>0</v>
      </c>
      <c r="V153" s="859">
        <f t="shared" si="5"/>
        <v>0</v>
      </c>
      <c r="W153" s="984">
        <v>0.1</v>
      </c>
      <c r="X153" s="845">
        <v>0.1</v>
      </c>
      <c r="Y153" s="1027">
        <v>83000000</v>
      </c>
      <c r="Z153" s="838"/>
      <c r="AA153" s="838"/>
      <c r="AB153" s="1058">
        <f t="shared" si="39"/>
        <v>0</v>
      </c>
      <c r="AC153" s="1054"/>
      <c r="AD153" s="865" t="e">
        <f t="shared" si="128"/>
        <v>#DIV/0!</v>
      </c>
      <c r="AE153" s="864">
        <f t="shared" si="120"/>
        <v>0</v>
      </c>
      <c r="AF153" s="864"/>
      <c r="AG153" s="864"/>
      <c r="AH153" s="808" t="e">
        <f t="shared" si="121"/>
        <v>#DIV/0!</v>
      </c>
      <c r="AI153" s="1027">
        <v>308000000</v>
      </c>
      <c r="AJ153" s="869">
        <f t="shared" si="123"/>
        <v>0</v>
      </c>
      <c r="AK153" s="1073">
        <f t="shared" si="122"/>
        <v>0</v>
      </c>
      <c r="AL153" s="870"/>
      <c r="AM153" s="810"/>
      <c r="AN153" s="811"/>
      <c r="AO153" s="1090" t="s">
        <v>2383</v>
      </c>
      <c r="AP153" s="690"/>
      <c r="AQ153" s="690"/>
    </row>
    <row r="154" spans="1:43" ht="54" customHeight="1">
      <c r="A154" s="896" t="s">
        <v>2355</v>
      </c>
      <c r="B154" s="785"/>
      <c r="C154" s="906"/>
      <c r="D154" s="983"/>
      <c r="E154" s="906"/>
      <c r="F154" s="782"/>
      <c r="G154" s="782"/>
      <c r="H154" s="783"/>
      <c r="I154" s="783">
        <f>+SUMPRODUCT(I155:I157,X155:X157)</f>
        <v>0</v>
      </c>
      <c r="J154" s="874"/>
      <c r="K154" s="874"/>
      <c r="L154" s="784"/>
      <c r="M154" s="785"/>
      <c r="N154" s="785"/>
      <c r="O154" s="874"/>
      <c r="P154" s="874"/>
      <c r="Q154" s="874"/>
      <c r="R154" s="818"/>
      <c r="S154" s="874"/>
      <c r="T154" s="1015"/>
      <c r="U154" s="1036"/>
      <c r="V154" s="783">
        <f>+SUMPRODUCT(V155:V157,W155:W157)</f>
        <v>0</v>
      </c>
      <c r="W154" s="783">
        <v>0.1</v>
      </c>
      <c r="X154" s="841">
        <v>0.1</v>
      </c>
      <c r="Y154" s="789">
        <f>SUM(Y155:Y157)</f>
        <v>150000000</v>
      </c>
      <c r="Z154" s="789">
        <f>SUM(Z155:Z157)</f>
        <v>0</v>
      </c>
      <c r="AA154" s="789">
        <f>SUM(AA155:AA157)</f>
        <v>0</v>
      </c>
      <c r="AB154" s="1057">
        <f t="shared" ref="AB154:AB157" si="129">+AA154/Y154</f>
        <v>0</v>
      </c>
      <c r="AC154" s="789">
        <f>SUM(AC155:AC157)</f>
        <v>0</v>
      </c>
      <c r="AD154" s="863" t="e">
        <f t="shared" si="1"/>
        <v>#DIV/0!</v>
      </c>
      <c r="AE154" s="862">
        <f t="shared" si="120"/>
        <v>0</v>
      </c>
      <c r="AF154" s="862"/>
      <c r="AG154" s="862"/>
      <c r="AH154" s="792" t="e">
        <f t="shared" si="121"/>
        <v>#DIV/0!</v>
      </c>
      <c r="AI154" s="789">
        <f>SUM(AI155:AI157)</f>
        <v>600000000</v>
      </c>
      <c r="AJ154" s="789">
        <f>SUM(AJ155:AJ157)</f>
        <v>0</v>
      </c>
      <c r="AK154" s="1075">
        <f t="shared" si="122"/>
        <v>0</v>
      </c>
      <c r="AL154" s="843"/>
      <c r="AM154" s="794"/>
      <c r="AN154" s="795"/>
      <c r="AO154" s="796"/>
      <c r="AP154" s="695"/>
      <c r="AQ154" s="695"/>
    </row>
    <row r="155" spans="1:43" ht="36" customHeight="1">
      <c r="A155" s="897" t="s">
        <v>2267</v>
      </c>
      <c r="B155" s="938" t="s">
        <v>2367</v>
      </c>
      <c r="C155" s="970">
        <v>0</v>
      </c>
      <c r="D155" s="939">
        <v>2</v>
      </c>
      <c r="E155" s="909"/>
      <c r="F155" s="798"/>
      <c r="G155" s="798"/>
      <c r="H155" s="799" t="e">
        <f>IF(E155/C155&gt;=100%,100%,E155/C155)</f>
        <v>#DIV/0!</v>
      </c>
      <c r="I155" s="799">
        <f>IF(F155/D155&gt;=100%,100%,F155/D155)</f>
        <v>0</v>
      </c>
      <c r="J155" s="875"/>
      <c r="K155" s="875"/>
      <c r="L155" s="698"/>
      <c r="M155" s="701"/>
      <c r="N155" s="797"/>
      <c r="O155" s="875"/>
      <c r="P155" s="875"/>
      <c r="Q155" s="875"/>
      <c r="R155" s="801"/>
      <c r="S155" s="875"/>
      <c r="T155" s="1016">
        <v>3</v>
      </c>
      <c r="U155" s="1017">
        <f t="shared" ref="U155:U157" si="130">SUM(E155:F155)</f>
        <v>0</v>
      </c>
      <c r="V155" s="859">
        <f t="shared" ref="V155:V157" si="131">IF(U155/T155&gt;=100%,100%,U155/T155)</f>
        <v>0</v>
      </c>
      <c r="W155" s="984">
        <v>0.32</v>
      </c>
      <c r="X155" s="845">
        <v>0.3</v>
      </c>
      <c r="Y155" s="1027">
        <v>100000000</v>
      </c>
      <c r="Z155" s="838"/>
      <c r="AA155" s="838"/>
      <c r="AB155" s="1058">
        <f t="shared" si="129"/>
        <v>0</v>
      </c>
      <c r="AC155" s="1054"/>
      <c r="AD155" s="865" t="e">
        <f t="shared" si="1"/>
        <v>#DIV/0!</v>
      </c>
      <c r="AE155" s="864">
        <f t="shared" si="120"/>
        <v>0</v>
      </c>
      <c r="AF155" s="864"/>
      <c r="AG155" s="864"/>
      <c r="AH155" s="808" t="e">
        <f t="shared" si="121"/>
        <v>#DIV/0!</v>
      </c>
      <c r="AI155" s="1027">
        <v>250000000</v>
      </c>
      <c r="AJ155" s="865">
        <f t="shared" si="123"/>
        <v>0</v>
      </c>
      <c r="AK155" s="1071">
        <f t="shared" si="122"/>
        <v>0</v>
      </c>
      <c r="AL155" s="837"/>
      <c r="AM155" s="810"/>
      <c r="AN155" s="811"/>
      <c r="AO155" s="1169" t="s">
        <v>2383</v>
      </c>
      <c r="AP155" s="690"/>
      <c r="AQ155" s="690"/>
    </row>
    <row r="156" spans="1:43" ht="36" customHeight="1">
      <c r="A156" s="897" t="s">
        <v>2268</v>
      </c>
      <c r="B156" s="939" t="s">
        <v>2367</v>
      </c>
      <c r="C156" s="970">
        <v>0</v>
      </c>
      <c r="D156" s="939">
        <v>1</v>
      </c>
      <c r="E156" s="909"/>
      <c r="F156" s="798"/>
      <c r="G156" s="798"/>
      <c r="H156" s="799" t="e">
        <f t="shared" ref="H156:H157" si="132">IF(E156/C156&gt;=100%,100%,E156/C156)</f>
        <v>#DIV/0!</v>
      </c>
      <c r="I156" s="799">
        <f t="shared" ref="I156:I157" si="133">IF(F156/D156&gt;=100%,100%,F156/D156)</f>
        <v>0</v>
      </c>
      <c r="J156" s="875"/>
      <c r="K156" s="875"/>
      <c r="L156" s="698"/>
      <c r="M156" s="701"/>
      <c r="N156" s="797"/>
      <c r="O156" s="875"/>
      <c r="P156" s="875"/>
      <c r="Q156" s="875"/>
      <c r="R156" s="801"/>
      <c r="S156" s="875"/>
      <c r="T156" s="1016">
        <v>1</v>
      </c>
      <c r="U156" s="1017">
        <f t="shared" si="130"/>
        <v>0</v>
      </c>
      <c r="V156" s="859">
        <f t="shared" si="131"/>
        <v>0</v>
      </c>
      <c r="W156" s="984">
        <v>0.08</v>
      </c>
      <c r="X156" s="845">
        <v>0.3</v>
      </c>
      <c r="Y156" s="1027">
        <v>25000000</v>
      </c>
      <c r="Z156" s="838"/>
      <c r="AA156" s="838"/>
      <c r="AB156" s="1058">
        <f t="shared" si="129"/>
        <v>0</v>
      </c>
      <c r="AC156" s="1054"/>
      <c r="AD156" s="865" t="e">
        <f t="shared" si="1"/>
        <v>#DIV/0!</v>
      </c>
      <c r="AE156" s="864">
        <f t="shared" si="120"/>
        <v>0</v>
      </c>
      <c r="AF156" s="864"/>
      <c r="AG156" s="864"/>
      <c r="AH156" s="808" t="e">
        <f t="shared" si="121"/>
        <v>#DIV/0!</v>
      </c>
      <c r="AI156" s="1027">
        <v>25000000</v>
      </c>
      <c r="AJ156" s="865">
        <f t="shared" si="123"/>
        <v>0</v>
      </c>
      <c r="AK156" s="1071">
        <f t="shared" si="122"/>
        <v>0</v>
      </c>
      <c r="AL156" s="837"/>
      <c r="AM156" s="810"/>
      <c r="AN156" s="811"/>
      <c r="AO156" s="1170"/>
      <c r="AP156" s="690"/>
      <c r="AQ156" s="690"/>
    </row>
    <row r="157" spans="1:43" ht="36" customHeight="1" thickBot="1">
      <c r="A157" s="897" t="s">
        <v>2269</v>
      </c>
      <c r="B157" s="940" t="s">
        <v>2369</v>
      </c>
      <c r="C157" s="971">
        <v>0.1</v>
      </c>
      <c r="D157" s="995">
        <v>0.5</v>
      </c>
      <c r="E157" s="909"/>
      <c r="F157" s="798"/>
      <c r="G157" s="798"/>
      <c r="H157" s="799">
        <f t="shared" si="132"/>
        <v>0</v>
      </c>
      <c r="I157" s="799">
        <f t="shared" si="133"/>
        <v>0</v>
      </c>
      <c r="J157" s="875"/>
      <c r="K157" s="875"/>
      <c r="L157" s="698"/>
      <c r="M157" s="701"/>
      <c r="N157" s="797"/>
      <c r="O157" s="875"/>
      <c r="P157" s="875"/>
      <c r="Q157" s="875"/>
      <c r="R157" s="801"/>
      <c r="S157" s="875"/>
      <c r="T157" s="893">
        <v>1</v>
      </c>
      <c r="U157" s="1017">
        <f t="shared" si="130"/>
        <v>0</v>
      </c>
      <c r="V157" s="859">
        <f t="shared" si="131"/>
        <v>0</v>
      </c>
      <c r="W157" s="984">
        <v>0.6</v>
      </c>
      <c r="X157" s="845">
        <v>0.4</v>
      </c>
      <c r="Y157" s="1064">
        <v>25000000</v>
      </c>
      <c r="Z157" s="805"/>
      <c r="AA157" s="805"/>
      <c r="AB157" s="1058">
        <f t="shared" si="129"/>
        <v>0</v>
      </c>
      <c r="AC157" s="1053"/>
      <c r="AD157" s="803" t="e">
        <f t="shared" ref="AD157" si="134">+AC157/AA157</f>
        <v>#DIV/0!</v>
      </c>
      <c r="AE157" s="856">
        <f t="shared" si="120"/>
        <v>0</v>
      </c>
      <c r="AF157" s="856"/>
      <c r="AG157" s="864"/>
      <c r="AH157" s="808" t="e">
        <f t="shared" si="121"/>
        <v>#DIV/0!</v>
      </c>
      <c r="AI157" s="1064">
        <v>325000000</v>
      </c>
      <c r="AJ157" s="865">
        <f t="shared" si="123"/>
        <v>0</v>
      </c>
      <c r="AK157" s="1071">
        <f t="shared" si="122"/>
        <v>0</v>
      </c>
      <c r="AL157" s="837"/>
      <c r="AM157" s="810"/>
      <c r="AN157" s="811"/>
      <c r="AO157" s="1090" t="s">
        <v>2381</v>
      </c>
      <c r="AP157" s="690"/>
      <c r="AQ157" s="690"/>
    </row>
    <row r="158" spans="1:43" ht="43.5" customHeight="1">
      <c r="A158" s="894" t="s">
        <v>2356</v>
      </c>
      <c r="B158" s="919"/>
      <c r="C158" s="908"/>
      <c r="D158" s="989"/>
      <c r="E158" s="908"/>
      <c r="F158" s="821"/>
      <c r="G158" s="821"/>
      <c r="H158" s="754">
        <f>+(H159*W159)+(H210*W210)</f>
        <v>0</v>
      </c>
      <c r="I158" s="754" t="e">
        <f>+(I159*X159)+(I210*X210)</f>
        <v>#DIV/0!</v>
      </c>
      <c r="J158" s="871"/>
      <c r="K158" s="871"/>
      <c r="L158" s="699"/>
      <c r="M158" s="697"/>
      <c r="N158" s="697"/>
      <c r="O158" s="871"/>
      <c r="P158" s="871"/>
      <c r="Q158" s="871"/>
      <c r="R158" s="857"/>
      <c r="S158" s="871"/>
      <c r="T158" s="1013"/>
      <c r="U158" s="1038"/>
      <c r="V158" s="1046">
        <f>+(V159*W159)+(V210*W210)</f>
        <v>0</v>
      </c>
      <c r="W158" s="887">
        <v>0.2</v>
      </c>
      <c r="X158" s="887">
        <v>0.2</v>
      </c>
      <c r="Y158" s="758">
        <f>+Y159+Y210</f>
        <v>4626538000</v>
      </c>
      <c r="Z158" s="758">
        <f>+Z159+Z210</f>
        <v>0</v>
      </c>
      <c r="AA158" s="758">
        <f>+AA159+AA210</f>
        <v>0</v>
      </c>
      <c r="AB158" s="1063">
        <f t="shared" si="39"/>
        <v>0</v>
      </c>
      <c r="AC158" s="758">
        <f>+AC159+AC210</f>
        <v>0</v>
      </c>
      <c r="AD158" s="1061" t="e">
        <f t="shared" si="1"/>
        <v>#DIV/0!</v>
      </c>
      <c r="AE158" s="1062">
        <f t="shared" si="120"/>
        <v>0</v>
      </c>
      <c r="AF158" s="1062"/>
      <c r="AG158" s="872"/>
      <c r="AH158" s="827" t="e">
        <f t="shared" si="121"/>
        <v>#DIV/0!</v>
      </c>
      <c r="AI158" s="758">
        <f>+AI159+AI210</f>
        <v>19367328308</v>
      </c>
      <c r="AJ158" s="758">
        <f>+AJ159+AJ210</f>
        <v>0</v>
      </c>
      <c r="AK158" s="1079">
        <f t="shared" si="122"/>
        <v>0</v>
      </c>
      <c r="AL158" s="1080"/>
      <c r="AM158" s="828"/>
      <c r="AN158" s="829"/>
      <c r="AO158" s="830"/>
      <c r="AP158" s="696"/>
      <c r="AQ158" s="696"/>
    </row>
    <row r="159" spans="1:43" ht="37.5" customHeight="1">
      <c r="A159" s="900" t="s">
        <v>2357</v>
      </c>
      <c r="B159" s="770"/>
      <c r="C159" s="905"/>
      <c r="D159" s="982"/>
      <c r="E159" s="905"/>
      <c r="F159" s="766"/>
      <c r="G159" s="766"/>
      <c r="H159" s="1032">
        <f>+(H160*W160)+(H174*W174)+(H185*W185)+(H193*W193)+(H201*W201)+(H205*W205)</f>
        <v>0</v>
      </c>
      <c r="I159" s="1032" t="e">
        <f>+(I160*X160)+(I174*X174)+(I185*X185)+(I193*X193)+(I201*X201)+(I205*X205)</f>
        <v>#DIV/0!</v>
      </c>
      <c r="J159" s="873"/>
      <c r="K159" s="873"/>
      <c r="L159" s="769"/>
      <c r="M159" s="770"/>
      <c r="N159" s="770"/>
      <c r="O159" s="873"/>
      <c r="P159" s="873"/>
      <c r="Q159" s="873"/>
      <c r="R159" s="814"/>
      <c r="S159" s="873"/>
      <c r="T159" s="1014"/>
      <c r="U159" s="1035"/>
      <c r="V159" s="1025">
        <f>+(V160*W160)+(V174*W174)+(V185*W185)+(V193*W193)+(V201*W201)+(V205*W205)</f>
        <v>0</v>
      </c>
      <c r="W159" s="831">
        <v>0.5</v>
      </c>
      <c r="X159" s="831">
        <v>0.5</v>
      </c>
      <c r="Y159" s="772">
        <f>+Y160+Y174+Y185+Y193+Y201+Y205</f>
        <v>4146538000</v>
      </c>
      <c r="Z159" s="772">
        <f>+Z160+Z174+Z185+Z193+Z201+Z205</f>
        <v>0</v>
      </c>
      <c r="AA159" s="772">
        <f>+AA160+AA174+AA185+AA193+AA201+AA205</f>
        <v>0</v>
      </c>
      <c r="AB159" s="1056">
        <f t="shared" si="39"/>
        <v>0</v>
      </c>
      <c r="AC159" s="772">
        <f>+AC160+AC174+AC185+AC193+AC201+AC205</f>
        <v>0</v>
      </c>
      <c r="AD159" s="861" t="e">
        <f t="shared" si="1"/>
        <v>#DIV/0!</v>
      </c>
      <c r="AE159" s="860">
        <f t="shared" si="120"/>
        <v>0</v>
      </c>
      <c r="AF159" s="860"/>
      <c r="AG159" s="860"/>
      <c r="AH159" s="776" t="e">
        <f t="shared" si="121"/>
        <v>#DIV/0!</v>
      </c>
      <c r="AI159" s="772">
        <f>+AI160+AI174+AI185+AI193+AI201+AI205</f>
        <v>17667328308</v>
      </c>
      <c r="AJ159" s="772">
        <f>+AJ160+AJ174+AJ185+AJ193+AJ201+AJ205</f>
        <v>0</v>
      </c>
      <c r="AK159" s="1076">
        <f t="shared" si="122"/>
        <v>0</v>
      </c>
      <c r="AL159" s="835"/>
      <c r="AM159" s="778"/>
      <c r="AN159" s="779"/>
      <c r="AO159" s="780"/>
      <c r="AP159" s="694"/>
      <c r="AQ159" s="694"/>
    </row>
    <row r="160" spans="1:43" ht="43.5" customHeight="1">
      <c r="A160" s="896" t="s">
        <v>2358</v>
      </c>
      <c r="B160" s="785"/>
      <c r="C160" s="906"/>
      <c r="D160" s="983"/>
      <c r="E160" s="906"/>
      <c r="F160" s="782"/>
      <c r="G160" s="782"/>
      <c r="H160" s="783"/>
      <c r="I160" s="783" t="e">
        <f>+SUMPRODUCT(I161:I173,X161:X173)</f>
        <v>#DIV/0!</v>
      </c>
      <c r="J160" s="874"/>
      <c r="K160" s="874"/>
      <c r="L160" s="784"/>
      <c r="M160" s="785"/>
      <c r="N160" s="785"/>
      <c r="O160" s="874"/>
      <c r="P160" s="874"/>
      <c r="Q160" s="874"/>
      <c r="R160" s="818"/>
      <c r="S160" s="874"/>
      <c r="T160" s="1015"/>
      <c r="U160" s="1036"/>
      <c r="V160" s="783">
        <f>+SUMPRODUCT(V161:V173,W161:W173)</f>
        <v>0</v>
      </c>
      <c r="W160" s="783">
        <v>0.2</v>
      </c>
      <c r="X160" s="783">
        <v>0.2</v>
      </c>
      <c r="Y160" s="789">
        <f>SUM(Y161:Y173)</f>
        <v>540000000</v>
      </c>
      <c r="Z160" s="789">
        <f>SUM(Z161:Z173)</f>
        <v>0</v>
      </c>
      <c r="AA160" s="789">
        <f>SUM(AA161:AA173)</f>
        <v>0</v>
      </c>
      <c r="AB160" s="1057">
        <f t="shared" si="39"/>
        <v>0</v>
      </c>
      <c r="AC160" s="789">
        <f>SUM(AC161:AC173)</f>
        <v>0</v>
      </c>
      <c r="AD160" s="863" t="e">
        <f t="shared" si="1"/>
        <v>#DIV/0!</v>
      </c>
      <c r="AE160" s="862">
        <f t="shared" si="120"/>
        <v>0</v>
      </c>
      <c r="AF160" s="862"/>
      <c r="AG160" s="862"/>
      <c r="AH160" s="792" t="e">
        <f t="shared" si="121"/>
        <v>#DIV/0!</v>
      </c>
      <c r="AI160" s="789">
        <f>SUM(AI161:AI173)</f>
        <v>2240000000</v>
      </c>
      <c r="AJ160" s="789">
        <f>SUM(AJ161:AJ173)</f>
        <v>0</v>
      </c>
      <c r="AK160" s="1075">
        <f t="shared" si="122"/>
        <v>0</v>
      </c>
      <c r="AL160" s="843"/>
      <c r="AM160" s="794"/>
      <c r="AN160" s="795"/>
      <c r="AO160" s="796"/>
      <c r="AP160" s="695"/>
      <c r="AQ160" s="695"/>
    </row>
    <row r="161" spans="1:43" ht="12.75" customHeight="1">
      <c r="A161" s="898" t="s">
        <v>2270</v>
      </c>
      <c r="B161" s="943" t="s">
        <v>2367</v>
      </c>
      <c r="C161" s="974">
        <v>1</v>
      </c>
      <c r="D161" s="943">
        <v>1</v>
      </c>
      <c r="E161" s="909"/>
      <c r="F161" s="798"/>
      <c r="G161" s="798"/>
      <c r="H161" s="799">
        <f>IF(E161/C161&gt;=100%,100%,E161/C161)</f>
        <v>0</v>
      </c>
      <c r="I161" s="799">
        <f>IF(F161/D161&gt;=100%,100%,F161/D161)</f>
        <v>0</v>
      </c>
      <c r="J161" s="875"/>
      <c r="K161" s="875"/>
      <c r="L161" s="698"/>
      <c r="M161" s="701"/>
      <c r="N161" s="797"/>
      <c r="O161" s="875"/>
      <c r="P161" s="875"/>
      <c r="Q161" s="875"/>
      <c r="R161" s="801"/>
      <c r="S161" s="875"/>
      <c r="T161" s="1016">
        <v>4</v>
      </c>
      <c r="U161" s="1017">
        <f t="shared" si="58"/>
        <v>0</v>
      </c>
      <c r="V161" s="859">
        <f t="shared" si="5"/>
        <v>0</v>
      </c>
      <c r="W161" s="984">
        <v>0.2</v>
      </c>
      <c r="X161" s="845">
        <v>0.2</v>
      </c>
      <c r="Y161" s="1027">
        <v>50000000</v>
      </c>
      <c r="Z161" s="838"/>
      <c r="AA161" s="838"/>
      <c r="AB161" s="1058">
        <f t="shared" si="39"/>
        <v>0</v>
      </c>
      <c r="AC161" s="1054"/>
      <c r="AD161" s="865" t="e">
        <f t="shared" si="1"/>
        <v>#DIV/0!</v>
      </c>
      <c r="AE161" s="864">
        <f t="shared" si="120"/>
        <v>0</v>
      </c>
      <c r="AF161" s="864"/>
      <c r="AG161" s="864"/>
      <c r="AH161" s="808" t="e">
        <f t="shared" si="121"/>
        <v>#DIV/0!</v>
      </c>
      <c r="AI161" s="1027">
        <v>310000000</v>
      </c>
      <c r="AJ161" s="865">
        <f t="shared" si="123"/>
        <v>0</v>
      </c>
      <c r="AK161" s="1071">
        <f t="shared" si="122"/>
        <v>0</v>
      </c>
      <c r="AL161" s="837"/>
      <c r="AM161" s="810"/>
      <c r="AN161" s="811"/>
      <c r="AO161" s="1142" t="s">
        <v>2381</v>
      </c>
      <c r="AP161" s="690"/>
      <c r="AQ161" s="690"/>
    </row>
    <row r="162" spans="1:43" ht="12.75" customHeight="1">
      <c r="A162" s="898" t="s">
        <v>2271</v>
      </c>
      <c r="B162" s="943" t="s">
        <v>2367</v>
      </c>
      <c r="C162" s="974">
        <v>0</v>
      </c>
      <c r="D162" s="943">
        <v>2</v>
      </c>
      <c r="E162" s="909"/>
      <c r="F162" s="798"/>
      <c r="G162" s="798"/>
      <c r="H162" s="799" t="e">
        <f t="shared" ref="H162:H173" si="135">IF(E162/C162&gt;=100%,100%,E162/C162)</f>
        <v>#DIV/0!</v>
      </c>
      <c r="I162" s="799">
        <f t="shared" ref="I162:I173" si="136">IF(F162/D162&gt;=100%,100%,F162/D162)</f>
        <v>0</v>
      </c>
      <c r="J162" s="875"/>
      <c r="K162" s="875"/>
      <c r="L162" s="698"/>
      <c r="M162" s="701"/>
      <c r="N162" s="797"/>
      <c r="O162" s="875"/>
      <c r="P162" s="875"/>
      <c r="Q162" s="875"/>
      <c r="R162" s="801"/>
      <c r="S162" s="875"/>
      <c r="T162" s="1016">
        <v>4</v>
      </c>
      <c r="U162" s="1017">
        <f t="shared" si="58"/>
        <v>0</v>
      </c>
      <c r="V162" s="859">
        <f t="shared" si="5"/>
        <v>0</v>
      </c>
      <c r="W162" s="984">
        <v>7.0000000000000007E-2</v>
      </c>
      <c r="X162" s="845">
        <v>0.1</v>
      </c>
      <c r="Y162" s="1027">
        <v>49000000</v>
      </c>
      <c r="Z162" s="838"/>
      <c r="AA162" s="838"/>
      <c r="AB162" s="1058">
        <f t="shared" si="39"/>
        <v>0</v>
      </c>
      <c r="AC162" s="1054"/>
      <c r="AD162" s="865" t="e">
        <f t="shared" si="1"/>
        <v>#DIV/0!</v>
      </c>
      <c r="AE162" s="864">
        <f t="shared" si="120"/>
        <v>0</v>
      </c>
      <c r="AF162" s="864"/>
      <c r="AG162" s="864"/>
      <c r="AH162" s="808" t="e">
        <f t="shared" si="121"/>
        <v>#DIV/0!</v>
      </c>
      <c r="AI162" s="1027">
        <v>149000000</v>
      </c>
      <c r="AJ162" s="865">
        <f t="shared" si="123"/>
        <v>0</v>
      </c>
      <c r="AK162" s="1071">
        <f t="shared" si="122"/>
        <v>0</v>
      </c>
      <c r="AL162" s="837"/>
      <c r="AM162" s="810"/>
      <c r="AN162" s="811"/>
      <c r="AO162" s="1144"/>
      <c r="AP162" s="690"/>
      <c r="AQ162" s="690"/>
    </row>
    <row r="163" spans="1:43" ht="12.75" customHeight="1">
      <c r="A163" s="897" t="s">
        <v>2272</v>
      </c>
      <c r="B163" s="944" t="s">
        <v>2369</v>
      </c>
      <c r="C163" s="975">
        <v>0.2</v>
      </c>
      <c r="D163" s="997">
        <v>0.8</v>
      </c>
      <c r="E163" s="909"/>
      <c r="F163" s="798"/>
      <c r="G163" s="798"/>
      <c r="H163" s="799">
        <f t="shared" si="135"/>
        <v>0</v>
      </c>
      <c r="I163" s="799">
        <f t="shared" si="136"/>
        <v>0</v>
      </c>
      <c r="J163" s="875"/>
      <c r="K163" s="875"/>
      <c r="L163" s="698"/>
      <c r="M163" s="701"/>
      <c r="N163" s="797"/>
      <c r="O163" s="875"/>
      <c r="P163" s="875"/>
      <c r="Q163" s="875"/>
      <c r="R163" s="801"/>
      <c r="S163" s="875"/>
      <c r="T163" s="893">
        <v>1</v>
      </c>
      <c r="U163" s="1017">
        <f t="shared" si="58"/>
        <v>0</v>
      </c>
      <c r="V163" s="859">
        <f t="shared" si="5"/>
        <v>0</v>
      </c>
      <c r="W163" s="984">
        <v>0.22</v>
      </c>
      <c r="X163" s="845">
        <v>0.3</v>
      </c>
      <c r="Y163" s="1027">
        <v>22000000</v>
      </c>
      <c r="Z163" s="838"/>
      <c r="AA163" s="838"/>
      <c r="AB163" s="1058">
        <f t="shared" si="39"/>
        <v>0</v>
      </c>
      <c r="AC163" s="1054"/>
      <c r="AD163" s="865" t="e">
        <f t="shared" si="1"/>
        <v>#DIV/0!</v>
      </c>
      <c r="AE163" s="864">
        <f t="shared" si="120"/>
        <v>0</v>
      </c>
      <c r="AF163" s="864"/>
      <c r="AG163" s="864"/>
      <c r="AH163" s="808" t="e">
        <f t="shared" si="121"/>
        <v>#DIV/0!</v>
      </c>
      <c r="AI163" s="1027">
        <v>107000000</v>
      </c>
      <c r="AJ163" s="865">
        <f t="shared" si="123"/>
        <v>0</v>
      </c>
      <c r="AK163" s="1071">
        <f t="shared" si="122"/>
        <v>0</v>
      </c>
      <c r="AL163" s="837"/>
      <c r="AM163" s="810"/>
      <c r="AN163" s="811"/>
      <c r="AO163" s="1090" t="s">
        <v>2381</v>
      </c>
      <c r="AP163" s="690"/>
      <c r="AQ163" s="690"/>
    </row>
    <row r="164" spans="1:43" ht="12.75" customHeight="1">
      <c r="A164" s="897" t="s">
        <v>2273</v>
      </c>
      <c r="B164" s="944" t="s">
        <v>2369</v>
      </c>
      <c r="C164" s="975">
        <v>0.2</v>
      </c>
      <c r="D164" s="997">
        <v>0.5</v>
      </c>
      <c r="E164" s="909"/>
      <c r="F164" s="798"/>
      <c r="G164" s="798"/>
      <c r="H164" s="799">
        <f t="shared" si="135"/>
        <v>0</v>
      </c>
      <c r="I164" s="799">
        <f t="shared" si="136"/>
        <v>0</v>
      </c>
      <c r="J164" s="875"/>
      <c r="K164" s="875"/>
      <c r="L164" s="698"/>
      <c r="M164" s="701"/>
      <c r="N164" s="797"/>
      <c r="O164" s="875"/>
      <c r="P164" s="875"/>
      <c r="Q164" s="875"/>
      <c r="R164" s="801"/>
      <c r="S164" s="875"/>
      <c r="T164" s="893">
        <v>1</v>
      </c>
      <c r="U164" s="1017">
        <f t="shared" si="58"/>
        <v>0</v>
      </c>
      <c r="V164" s="859">
        <f t="shared" si="5"/>
        <v>0</v>
      </c>
      <c r="W164" s="984">
        <v>0.09</v>
      </c>
      <c r="X164" s="845">
        <v>0.1</v>
      </c>
      <c r="Y164" s="1027">
        <v>32000000</v>
      </c>
      <c r="Z164" s="838"/>
      <c r="AA164" s="838"/>
      <c r="AB164" s="1058">
        <f t="shared" si="39"/>
        <v>0</v>
      </c>
      <c r="AC164" s="1054"/>
      <c r="AD164" s="865" t="e">
        <f t="shared" si="1"/>
        <v>#DIV/0!</v>
      </c>
      <c r="AE164" s="864">
        <f t="shared" si="120"/>
        <v>0</v>
      </c>
      <c r="AF164" s="864"/>
      <c r="AG164" s="864"/>
      <c r="AH164" s="808" t="e">
        <f t="shared" si="121"/>
        <v>#DIV/0!</v>
      </c>
      <c r="AI164" s="1027">
        <v>142000000</v>
      </c>
      <c r="AJ164" s="865">
        <f t="shared" si="123"/>
        <v>0</v>
      </c>
      <c r="AK164" s="1071">
        <f t="shared" si="122"/>
        <v>0</v>
      </c>
      <c r="AL164" s="837"/>
      <c r="AM164" s="810"/>
      <c r="AN164" s="811"/>
      <c r="AO164" s="1090" t="s">
        <v>2381</v>
      </c>
      <c r="AP164" s="690"/>
      <c r="AQ164" s="690"/>
    </row>
    <row r="165" spans="1:43" ht="12.75" customHeight="1">
      <c r="A165" s="897" t="s">
        <v>2274</v>
      </c>
      <c r="B165" s="944" t="s">
        <v>2369</v>
      </c>
      <c r="C165" s="975">
        <v>1</v>
      </c>
      <c r="D165" s="997">
        <v>1</v>
      </c>
      <c r="E165" s="909"/>
      <c r="F165" s="798"/>
      <c r="G165" s="798"/>
      <c r="H165" s="799">
        <f t="shared" si="135"/>
        <v>0</v>
      </c>
      <c r="I165" s="799">
        <f t="shared" si="136"/>
        <v>0</v>
      </c>
      <c r="J165" s="875"/>
      <c r="K165" s="875"/>
      <c r="L165" s="698"/>
      <c r="M165" s="701"/>
      <c r="N165" s="797"/>
      <c r="O165" s="875"/>
      <c r="P165" s="875"/>
      <c r="Q165" s="875"/>
      <c r="R165" s="801"/>
      <c r="S165" s="875"/>
      <c r="T165" s="893">
        <v>1</v>
      </c>
      <c r="U165" s="1017">
        <f t="shared" si="58"/>
        <v>0</v>
      </c>
      <c r="V165" s="859">
        <f t="shared" si="5"/>
        <v>0</v>
      </c>
      <c r="W165" s="984">
        <v>0.19</v>
      </c>
      <c r="X165" s="845">
        <v>0.1</v>
      </c>
      <c r="Y165" s="1027">
        <v>50000000</v>
      </c>
      <c r="Z165" s="838"/>
      <c r="AA165" s="838"/>
      <c r="AB165" s="1058">
        <f t="shared" si="39"/>
        <v>0</v>
      </c>
      <c r="AC165" s="1054"/>
      <c r="AD165" s="865" t="e">
        <f t="shared" si="1"/>
        <v>#DIV/0!</v>
      </c>
      <c r="AE165" s="864">
        <f t="shared" si="120"/>
        <v>0</v>
      </c>
      <c r="AF165" s="864"/>
      <c r="AG165" s="864"/>
      <c r="AH165" s="808" t="e">
        <f t="shared" si="121"/>
        <v>#DIV/0!</v>
      </c>
      <c r="AI165" s="1027">
        <v>325000000</v>
      </c>
      <c r="AJ165" s="865">
        <f t="shared" si="123"/>
        <v>0</v>
      </c>
      <c r="AK165" s="1071">
        <f t="shared" si="122"/>
        <v>0</v>
      </c>
      <c r="AL165" s="837"/>
      <c r="AM165" s="810"/>
      <c r="AN165" s="811"/>
      <c r="AO165" s="1142" t="s">
        <v>2381</v>
      </c>
      <c r="AP165" s="690"/>
      <c r="AQ165" s="690"/>
    </row>
    <row r="166" spans="1:43" ht="12.75" customHeight="1">
      <c r="A166" s="898" t="s">
        <v>2275</v>
      </c>
      <c r="B166" s="944" t="s">
        <v>2369</v>
      </c>
      <c r="C166" s="976">
        <v>0.75</v>
      </c>
      <c r="D166" s="998">
        <v>0.85</v>
      </c>
      <c r="E166" s="909"/>
      <c r="F166" s="798"/>
      <c r="G166" s="798"/>
      <c r="H166" s="799">
        <f t="shared" si="135"/>
        <v>0</v>
      </c>
      <c r="I166" s="799">
        <f t="shared" si="136"/>
        <v>0</v>
      </c>
      <c r="J166" s="875"/>
      <c r="K166" s="875"/>
      <c r="L166" s="698"/>
      <c r="M166" s="701"/>
      <c r="N166" s="797"/>
      <c r="O166" s="875"/>
      <c r="P166" s="875"/>
      <c r="Q166" s="875"/>
      <c r="R166" s="801"/>
      <c r="S166" s="875"/>
      <c r="T166" s="893">
        <v>0.95</v>
      </c>
      <c r="U166" s="1017">
        <f t="shared" si="58"/>
        <v>0</v>
      </c>
      <c r="V166" s="859">
        <f t="shared" si="5"/>
        <v>0</v>
      </c>
      <c r="W166" s="984">
        <v>0.04</v>
      </c>
      <c r="X166" s="845">
        <v>0.03</v>
      </c>
      <c r="Y166" s="1027">
        <v>52000000</v>
      </c>
      <c r="Z166" s="838"/>
      <c r="AA166" s="838"/>
      <c r="AB166" s="1058">
        <f t="shared" si="39"/>
        <v>0</v>
      </c>
      <c r="AC166" s="1054"/>
      <c r="AD166" s="865" t="e">
        <f t="shared" si="1"/>
        <v>#DIV/0!</v>
      </c>
      <c r="AE166" s="864">
        <f t="shared" si="120"/>
        <v>0</v>
      </c>
      <c r="AF166" s="864"/>
      <c r="AG166" s="864"/>
      <c r="AH166" s="808" t="e">
        <f t="shared" si="121"/>
        <v>#DIV/0!</v>
      </c>
      <c r="AI166" s="1027">
        <v>222000000</v>
      </c>
      <c r="AJ166" s="865">
        <f t="shared" si="123"/>
        <v>0</v>
      </c>
      <c r="AK166" s="1071">
        <f t="shared" si="122"/>
        <v>0</v>
      </c>
      <c r="AL166" s="837"/>
      <c r="AM166" s="810"/>
      <c r="AN166" s="811"/>
      <c r="AO166" s="1143"/>
      <c r="AP166" s="690"/>
      <c r="AQ166" s="690"/>
    </row>
    <row r="167" spans="1:43" ht="12.75" customHeight="1">
      <c r="A167" s="898" t="s">
        <v>2373</v>
      </c>
      <c r="B167" s="944" t="s">
        <v>2369</v>
      </c>
      <c r="C167" s="975">
        <v>1</v>
      </c>
      <c r="D167" s="997">
        <v>1</v>
      </c>
      <c r="E167" s="909"/>
      <c r="F167" s="798"/>
      <c r="G167" s="798"/>
      <c r="H167" s="799">
        <f t="shared" si="135"/>
        <v>0</v>
      </c>
      <c r="I167" s="799">
        <f t="shared" si="136"/>
        <v>0</v>
      </c>
      <c r="J167" s="875"/>
      <c r="K167" s="875"/>
      <c r="L167" s="698"/>
      <c r="M167" s="701"/>
      <c r="N167" s="797"/>
      <c r="O167" s="875"/>
      <c r="P167" s="875"/>
      <c r="Q167" s="875"/>
      <c r="R167" s="801"/>
      <c r="S167" s="875"/>
      <c r="T167" s="893">
        <v>1</v>
      </c>
      <c r="U167" s="1017">
        <f t="shared" si="58"/>
        <v>0</v>
      </c>
      <c r="V167" s="859">
        <f t="shared" si="5"/>
        <v>0</v>
      </c>
      <c r="W167" s="984">
        <v>0.03</v>
      </c>
      <c r="X167" s="845">
        <v>0.02</v>
      </c>
      <c r="Y167" s="1027">
        <v>35000000</v>
      </c>
      <c r="Z167" s="838"/>
      <c r="AA167" s="838"/>
      <c r="AB167" s="1058">
        <f t="shared" si="39"/>
        <v>0</v>
      </c>
      <c r="AC167" s="1054"/>
      <c r="AD167" s="865" t="e">
        <f t="shared" si="1"/>
        <v>#DIV/0!</v>
      </c>
      <c r="AE167" s="864">
        <f t="shared" si="120"/>
        <v>0</v>
      </c>
      <c r="AF167" s="864"/>
      <c r="AG167" s="864"/>
      <c r="AH167" s="808" t="e">
        <f t="shared" si="121"/>
        <v>#DIV/0!</v>
      </c>
      <c r="AI167" s="1027">
        <v>135000000</v>
      </c>
      <c r="AJ167" s="865">
        <f t="shared" si="123"/>
        <v>0</v>
      </c>
      <c r="AK167" s="1071">
        <f t="shared" si="122"/>
        <v>0</v>
      </c>
      <c r="AL167" s="837"/>
      <c r="AM167" s="810"/>
      <c r="AN167" s="811"/>
      <c r="AO167" s="1144"/>
      <c r="AP167" s="690"/>
      <c r="AQ167" s="690"/>
    </row>
    <row r="168" spans="1:43" ht="12.75" customHeight="1">
      <c r="A168" s="898" t="s">
        <v>2276</v>
      </c>
      <c r="B168" s="943" t="s">
        <v>2367</v>
      </c>
      <c r="C168" s="977">
        <v>0.3</v>
      </c>
      <c r="D168" s="945">
        <v>0.7</v>
      </c>
      <c r="E168" s="909"/>
      <c r="F168" s="798"/>
      <c r="G168" s="798"/>
      <c r="H168" s="799">
        <f t="shared" si="135"/>
        <v>0</v>
      </c>
      <c r="I168" s="799">
        <f t="shared" si="136"/>
        <v>0</v>
      </c>
      <c r="J168" s="875"/>
      <c r="K168" s="875"/>
      <c r="L168" s="698"/>
      <c r="M168" s="701"/>
      <c r="N168" s="797"/>
      <c r="O168" s="875"/>
      <c r="P168" s="875"/>
      <c r="Q168" s="875"/>
      <c r="R168" s="801"/>
      <c r="S168" s="875"/>
      <c r="T168" s="1016">
        <v>1</v>
      </c>
      <c r="U168" s="1017">
        <f t="shared" si="58"/>
        <v>0</v>
      </c>
      <c r="V168" s="859">
        <f t="shared" si="5"/>
        <v>0</v>
      </c>
      <c r="W168" s="984">
        <v>0.02</v>
      </c>
      <c r="X168" s="845">
        <v>0.03</v>
      </c>
      <c r="Y168" s="1027">
        <v>60000000</v>
      </c>
      <c r="Z168" s="838"/>
      <c r="AA168" s="838"/>
      <c r="AB168" s="1058">
        <f t="shared" si="39"/>
        <v>0</v>
      </c>
      <c r="AC168" s="1054"/>
      <c r="AD168" s="865" t="e">
        <f t="shared" si="1"/>
        <v>#DIV/0!</v>
      </c>
      <c r="AE168" s="864">
        <f t="shared" si="120"/>
        <v>0</v>
      </c>
      <c r="AF168" s="864"/>
      <c r="AG168" s="864"/>
      <c r="AH168" s="808" t="e">
        <f t="shared" si="121"/>
        <v>#DIV/0!</v>
      </c>
      <c r="AI168" s="1027">
        <v>120000000</v>
      </c>
      <c r="AJ168" s="865">
        <f t="shared" si="123"/>
        <v>0</v>
      </c>
      <c r="AK168" s="1071">
        <f t="shared" si="122"/>
        <v>0</v>
      </c>
      <c r="AL168" s="837"/>
      <c r="AM168" s="810"/>
      <c r="AN168" s="811"/>
      <c r="AO168" s="1142" t="s">
        <v>2381</v>
      </c>
      <c r="AP168" s="690"/>
      <c r="AQ168" s="690"/>
    </row>
    <row r="169" spans="1:43" ht="12.75" customHeight="1">
      <c r="A169" s="898" t="s">
        <v>2374</v>
      </c>
      <c r="B169" s="943" t="s">
        <v>2367</v>
      </c>
      <c r="C169" s="974">
        <v>0</v>
      </c>
      <c r="D169" s="943">
        <v>1</v>
      </c>
      <c r="E169" s="909"/>
      <c r="F169" s="798"/>
      <c r="G169" s="798"/>
      <c r="H169" s="799" t="e">
        <f t="shared" si="135"/>
        <v>#DIV/0!</v>
      </c>
      <c r="I169" s="799">
        <f t="shared" si="136"/>
        <v>0</v>
      </c>
      <c r="J169" s="875"/>
      <c r="K169" s="875"/>
      <c r="L169" s="698"/>
      <c r="M169" s="701"/>
      <c r="N169" s="797"/>
      <c r="O169" s="875"/>
      <c r="P169" s="875"/>
      <c r="Q169" s="875"/>
      <c r="R169" s="801"/>
      <c r="S169" s="875"/>
      <c r="T169" s="1016">
        <v>1</v>
      </c>
      <c r="U169" s="1017">
        <f t="shared" si="58"/>
        <v>0</v>
      </c>
      <c r="V169" s="859">
        <f t="shared" si="5"/>
        <v>0</v>
      </c>
      <c r="W169" s="984">
        <v>0.02</v>
      </c>
      <c r="X169" s="845">
        <v>0.02</v>
      </c>
      <c r="Y169" s="1027">
        <v>30000000</v>
      </c>
      <c r="Z169" s="838"/>
      <c r="AA169" s="838"/>
      <c r="AB169" s="1058">
        <f t="shared" si="39"/>
        <v>0</v>
      </c>
      <c r="AC169" s="1054"/>
      <c r="AD169" s="865" t="e">
        <f t="shared" si="1"/>
        <v>#DIV/0!</v>
      </c>
      <c r="AE169" s="864">
        <f t="shared" si="120"/>
        <v>0</v>
      </c>
      <c r="AF169" s="864"/>
      <c r="AG169" s="864"/>
      <c r="AH169" s="808" t="e">
        <f t="shared" si="121"/>
        <v>#DIV/0!</v>
      </c>
      <c r="AI169" s="1027">
        <v>30000000</v>
      </c>
      <c r="AJ169" s="865">
        <f t="shared" si="123"/>
        <v>0</v>
      </c>
      <c r="AK169" s="1071">
        <f t="shared" si="122"/>
        <v>0</v>
      </c>
      <c r="AL169" s="837"/>
      <c r="AM169" s="810"/>
      <c r="AN169" s="811"/>
      <c r="AO169" s="1143"/>
      <c r="AP169" s="690"/>
      <c r="AQ169" s="690"/>
    </row>
    <row r="170" spans="1:43" ht="12.75" customHeight="1">
      <c r="A170" s="898" t="s">
        <v>2277</v>
      </c>
      <c r="B170" s="943" t="s">
        <v>2367</v>
      </c>
      <c r="C170" s="974">
        <v>0</v>
      </c>
      <c r="D170" s="943">
        <v>0</v>
      </c>
      <c r="E170" s="909"/>
      <c r="F170" s="798"/>
      <c r="G170" s="798"/>
      <c r="H170" s="799" t="e">
        <f t="shared" si="135"/>
        <v>#DIV/0!</v>
      </c>
      <c r="I170" s="799" t="e">
        <f t="shared" si="136"/>
        <v>#DIV/0!</v>
      </c>
      <c r="J170" s="875"/>
      <c r="K170" s="875"/>
      <c r="L170" s="698"/>
      <c r="M170" s="701"/>
      <c r="N170" s="797"/>
      <c r="O170" s="875"/>
      <c r="P170" s="875"/>
      <c r="Q170" s="875"/>
      <c r="R170" s="801"/>
      <c r="S170" s="875"/>
      <c r="T170" s="1016">
        <v>1</v>
      </c>
      <c r="U170" s="1017">
        <f t="shared" si="58"/>
        <v>0</v>
      </c>
      <c r="V170" s="859">
        <f t="shared" si="5"/>
        <v>0</v>
      </c>
      <c r="W170" s="984">
        <v>0.02</v>
      </c>
      <c r="X170" s="845">
        <v>0</v>
      </c>
      <c r="Y170" s="1029">
        <v>0</v>
      </c>
      <c r="Z170" s="838"/>
      <c r="AA170" s="838"/>
      <c r="AB170" s="1058" t="e">
        <f t="shared" si="39"/>
        <v>#DIV/0!</v>
      </c>
      <c r="AC170" s="1054"/>
      <c r="AD170" s="865" t="e">
        <f t="shared" si="1"/>
        <v>#DIV/0!</v>
      </c>
      <c r="AE170" s="864">
        <f t="shared" si="120"/>
        <v>0</v>
      </c>
      <c r="AF170" s="864"/>
      <c r="AG170" s="864"/>
      <c r="AH170" s="808" t="e">
        <f t="shared" si="121"/>
        <v>#DIV/0!</v>
      </c>
      <c r="AI170" s="1029">
        <v>20000000</v>
      </c>
      <c r="AJ170" s="865">
        <f t="shared" si="123"/>
        <v>0</v>
      </c>
      <c r="AK170" s="1071">
        <f t="shared" si="122"/>
        <v>0</v>
      </c>
      <c r="AL170" s="837"/>
      <c r="AM170" s="810"/>
      <c r="AN170" s="811"/>
      <c r="AO170" s="1143"/>
      <c r="AP170" s="690"/>
      <c r="AQ170" s="690"/>
    </row>
    <row r="171" spans="1:43" ht="12.75" customHeight="1">
      <c r="A171" s="898" t="s">
        <v>2278</v>
      </c>
      <c r="B171" s="945" t="s">
        <v>2367</v>
      </c>
      <c r="C171" s="977">
        <v>0</v>
      </c>
      <c r="D171" s="945">
        <v>0</v>
      </c>
      <c r="E171" s="909"/>
      <c r="F171" s="798"/>
      <c r="G171" s="798"/>
      <c r="H171" s="799" t="e">
        <f t="shared" si="135"/>
        <v>#DIV/0!</v>
      </c>
      <c r="I171" s="799" t="e">
        <f t="shared" si="136"/>
        <v>#DIV/0!</v>
      </c>
      <c r="J171" s="875"/>
      <c r="K171" s="875"/>
      <c r="L171" s="698"/>
      <c r="M171" s="701"/>
      <c r="N171" s="797"/>
      <c r="O171" s="875"/>
      <c r="P171" s="875"/>
      <c r="Q171" s="875"/>
      <c r="R171" s="801"/>
      <c r="S171" s="875"/>
      <c r="T171" s="1016">
        <v>1</v>
      </c>
      <c r="U171" s="1017">
        <f t="shared" si="58"/>
        <v>0</v>
      </c>
      <c r="V171" s="859">
        <f t="shared" si="5"/>
        <v>0</v>
      </c>
      <c r="W171" s="984">
        <v>0.01</v>
      </c>
      <c r="X171" s="845">
        <v>0</v>
      </c>
      <c r="Y171" s="1029">
        <v>0</v>
      </c>
      <c r="Z171" s="838"/>
      <c r="AA171" s="838"/>
      <c r="AB171" s="1058" t="e">
        <f t="shared" si="39"/>
        <v>#DIV/0!</v>
      </c>
      <c r="AC171" s="1054"/>
      <c r="AD171" s="865" t="e">
        <f t="shared" si="1"/>
        <v>#DIV/0!</v>
      </c>
      <c r="AE171" s="864">
        <f t="shared" si="120"/>
        <v>0</v>
      </c>
      <c r="AF171" s="864"/>
      <c r="AG171" s="864"/>
      <c r="AH171" s="808" t="e">
        <f t="shared" si="121"/>
        <v>#DIV/0!</v>
      </c>
      <c r="AI171" s="1029">
        <v>100000000</v>
      </c>
      <c r="AJ171" s="865">
        <f t="shared" si="123"/>
        <v>0</v>
      </c>
      <c r="AK171" s="1071">
        <f t="shared" si="122"/>
        <v>0</v>
      </c>
      <c r="AL171" s="837"/>
      <c r="AM171" s="810"/>
      <c r="AN171" s="811"/>
      <c r="AO171" s="1144"/>
      <c r="AP171" s="690"/>
      <c r="AQ171" s="690"/>
    </row>
    <row r="172" spans="1:43" ht="12.75" customHeight="1">
      <c r="A172" s="902" t="s">
        <v>2279</v>
      </c>
      <c r="B172" s="946" t="s">
        <v>2369</v>
      </c>
      <c r="C172" s="978">
        <v>0.1</v>
      </c>
      <c r="D172" s="999">
        <v>0.5</v>
      </c>
      <c r="E172" s="909"/>
      <c r="F172" s="798"/>
      <c r="G172" s="798"/>
      <c r="H172" s="799">
        <f t="shared" si="135"/>
        <v>0</v>
      </c>
      <c r="I172" s="799">
        <f t="shared" si="136"/>
        <v>0</v>
      </c>
      <c r="J172" s="875"/>
      <c r="K172" s="875"/>
      <c r="L172" s="698"/>
      <c r="M172" s="701"/>
      <c r="N172" s="797"/>
      <c r="O172" s="875"/>
      <c r="P172" s="875"/>
      <c r="Q172" s="875"/>
      <c r="R172" s="801"/>
      <c r="S172" s="875"/>
      <c r="T172" s="893">
        <v>1</v>
      </c>
      <c r="U172" s="1017">
        <f t="shared" si="58"/>
        <v>0</v>
      </c>
      <c r="V172" s="859">
        <f t="shared" si="5"/>
        <v>0</v>
      </c>
      <c r="W172" s="984">
        <v>0.05</v>
      </c>
      <c r="X172" s="845">
        <v>0.05</v>
      </c>
      <c r="Y172" s="1029">
        <v>0</v>
      </c>
      <c r="Z172" s="838"/>
      <c r="AA172" s="838"/>
      <c r="AB172" s="1058" t="e">
        <f t="shared" si="39"/>
        <v>#DIV/0!</v>
      </c>
      <c r="AC172" s="1054"/>
      <c r="AD172" s="865" t="e">
        <f t="shared" si="1"/>
        <v>#DIV/0!</v>
      </c>
      <c r="AE172" s="864">
        <f t="shared" si="120"/>
        <v>0</v>
      </c>
      <c r="AF172" s="864"/>
      <c r="AG172" s="864"/>
      <c r="AH172" s="808" t="e">
        <f t="shared" si="121"/>
        <v>#DIV/0!</v>
      </c>
      <c r="AI172" s="1029"/>
      <c r="AJ172" s="865">
        <f t="shared" si="123"/>
        <v>0</v>
      </c>
      <c r="AK172" s="1071" t="e">
        <f t="shared" si="122"/>
        <v>#DIV/0!</v>
      </c>
      <c r="AL172" s="837"/>
      <c r="AM172" s="810"/>
      <c r="AN172" s="811"/>
      <c r="AO172" s="1142" t="s">
        <v>2381</v>
      </c>
      <c r="AP172" s="690"/>
      <c r="AQ172" s="690"/>
    </row>
    <row r="173" spans="1:43" ht="12.75" customHeight="1">
      <c r="A173" s="899" t="s">
        <v>2280</v>
      </c>
      <c r="B173" s="946" t="s">
        <v>2369</v>
      </c>
      <c r="C173" s="978">
        <v>0</v>
      </c>
      <c r="D173" s="999">
        <v>0.1</v>
      </c>
      <c r="E173" s="909"/>
      <c r="F173" s="798"/>
      <c r="G173" s="798"/>
      <c r="H173" s="799" t="e">
        <f t="shared" si="135"/>
        <v>#DIV/0!</v>
      </c>
      <c r="I173" s="799">
        <f t="shared" si="136"/>
        <v>0</v>
      </c>
      <c r="J173" s="875"/>
      <c r="K173" s="875"/>
      <c r="L173" s="698"/>
      <c r="M173" s="701"/>
      <c r="N173" s="797"/>
      <c r="O173" s="875"/>
      <c r="P173" s="875"/>
      <c r="Q173" s="875"/>
      <c r="R173" s="801"/>
      <c r="S173" s="875"/>
      <c r="T173" s="893">
        <v>1</v>
      </c>
      <c r="U173" s="1017">
        <f t="shared" si="58"/>
        <v>0</v>
      </c>
      <c r="V173" s="859">
        <f t="shared" si="5"/>
        <v>0</v>
      </c>
      <c r="W173" s="984">
        <v>0.04</v>
      </c>
      <c r="X173" s="845">
        <v>0.05</v>
      </c>
      <c r="Y173" s="1027">
        <v>160000000</v>
      </c>
      <c r="Z173" s="838"/>
      <c r="AA173" s="838"/>
      <c r="AB173" s="1058">
        <f t="shared" si="39"/>
        <v>0</v>
      </c>
      <c r="AC173" s="1054"/>
      <c r="AD173" s="865" t="e">
        <f t="shared" si="1"/>
        <v>#DIV/0!</v>
      </c>
      <c r="AE173" s="864">
        <f t="shared" si="120"/>
        <v>0</v>
      </c>
      <c r="AF173" s="864"/>
      <c r="AG173" s="864"/>
      <c r="AH173" s="808" t="e">
        <f t="shared" si="121"/>
        <v>#DIV/0!</v>
      </c>
      <c r="AI173" s="1027">
        <v>580000000</v>
      </c>
      <c r="AJ173" s="865">
        <f t="shared" si="123"/>
        <v>0</v>
      </c>
      <c r="AK173" s="1071">
        <f t="shared" si="122"/>
        <v>0</v>
      </c>
      <c r="AL173" s="837"/>
      <c r="AM173" s="810"/>
      <c r="AN173" s="811"/>
      <c r="AO173" s="1144"/>
      <c r="AP173" s="690"/>
      <c r="AQ173" s="690"/>
    </row>
    <row r="174" spans="1:43" ht="42" customHeight="1">
      <c r="A174" s="896" t="s">
        <v>2359</v>
      </c>
      <c r="B174" s="785"/>
      <c r="C174" s="906"/>
      <c r="D174" s="983"/>
      <c r="E174" s="906"/>
      <c r="F174" s="782"/>
      <c r="G174" s="782"/>
      <c r="H174" s="783"/>
      <c r="I174" s="783">
        <f>+SUMPRODUCT(I175:I184,X175:X184)</f>
        <v>0</v>
      </c>
      <c r="J174" s="874"/>
      <c r="K174" s="874"/>
      <c r="L174" s="784"/>
      <c r="M174" s="785"/>
      <c r="N174" s="785"/>
      <c r="O174" s="874"/>
      <c r="P174" s="874"/>
      <c r="Q174" s="874"/>
      <c r="R174" s="818"/>
      <c r="S174" s="874"/>
      <c r="T174" s="1015"/>
      <c r="U174" s="1036"/>
      <c r="V174" s="783">
        <f>+SUMPRODUCT(V175:V184,W175:W184)</f>
        <v>0</v>
      </c>
      <c r="W174" s="783">
        <v>0.2</v>
      </c>
      <c r="X174" s="783">
        <v>0.2</v>
      </c>
      <c r="Y174" s="789">
        <f>SUM(Y175:Y184)</f>
        <v>700000000</v>
      </c>
      <c r="Z174" s="789">
        <f>SUM(Z175:Z184)</f>
        <v>0</v>
      </c>
      <c r="AA174" s="789">
        <f>SUM(AA175:AA184)</f>
        <v>0</v>
      </c>
      <c r="AB174" s="1057">
        <f t="shared" ref="AB174:AB192" si="137">+AA174/Y174</f>
        <v>0</v>
      </c>
      <c r="AC174" s="789">
        <f>SUM(AC175:AC184)</f>
        <v>0</v>
      </c>
      <c r="AD174" s="863" t="e">
        <f t="shared" si="1"/>
        <v>#DIV/0!</v>
      </c>
      <c r="AE174" s="862">
        <f t="shared" si="120"/>
        <v>0</v>
      </c>
      <c r="AF174" s="862"/>
      <c r="AG174" s="862"/>
      <c r="AH174" s="792" t="e">
        <f t="shared" si="121"/>
        <v>#DIV/0!</v>
      </c>
      <c r="AI174" s="789">
        <f>SUM(AI175:AI184)</f>
        <v>2700000000</v>
      </c>
      <c r="AJ174" s="789">
        <f>SUM(AJ175:AJ184)</f>
        <v>0</v>
      </c>
      <c r="AK174" s="1075">
        <f t="shared" si="122"/>
        <v>0</v>
      </c>
      <c r="AL174" s="843"/>
      <c r="AM174" s="794"/>
      <c r="AN174" s="795"/>
      <c r="AO174" s="796"/>
      <c r="AP174" s="695"/>
      <c r="AQ174" s="695"/>
    </row>
    <row r="175" spans="1:43" ht="12.75" customHeight="1">
      <c r="A175" s="898" t="s">
        <v>2281</v>
      </c>
      <c r="B175" s="947" t="s">
        <v>2369</v>
      </c>
      <c r="C175" s="979">
        <v>0.3</v>
      </c>
      <c r="D175" s="1000">
        <v>1</v>
      </c>
      <c r="E175" s="909"/>
      <c r="F175" s="798"/>
      <c r="G175" s="798"/>
      <c r="H175" s="799">
        <f>IF(E175/C175&gt;=100%,100%,E175/C175)</f>
        <v>0</v>
      </c>
      <c r="I175" s="799">
        <f>IF(F175/D175&gt;=100%,100%,F175/D175)</f>
        <v>0</v>
      </c>
      <c r="J175" s="875"/>
      <c r="K175" s="875"/>
      <c r="L175" s="698"/>
      <c r="M175" s="701"/>
      <c r="N175" s="797"/>
      <c r="O175" s="875"/>
      <c r="P175" s="875"/>
      <c r="Q175" s="875"/>
      <c r="R175" s="801"/>
      <c r="S175" s="875"/>
      <c r="T175" s="893">
        <v>1</v>
      </c>
      <c r="U175" s="1017">
        <f t="shared" ref="U175:U192" si="138">SUM(E175:F175)</f>
        <v>0</v>
      </c>
      <c r="V175" s="859">
        <f t="shared" ref="V175:V192" si="139">IF(U175/T175&gt;=100%,100%,U175/T175)</f>
        <v>0</v>
      </c>
      <c r="W175" s="1042">
        <v>0.05</v>
      </c>
      <c r="X175" s="845">
        <v>0.1</v>
      </c>
      <c r="Y175" s="1027">
        <v>72000000</v>
      </c>
      <c r="Z175" s="838"/>
      <c r="AA175" s="838"/>
      <c r="AB175" s="1058">
        <f t="shared" si="137"/>
        <v>0</v>
      </c>
      <c r="AC175" s="1054"/>
      <c r="AD175" s="865" t="e">
        <f t="shared" si="1"/>
        <v>#DIV/0!</v>
      </c>
      <c r="AE175" s="864">
        <f t="shared" si="120"/>
        <v>0</v>
      </c>
      <c r="AF175" s="864"/>
      <c r="AG175" s="864"/>
      <c r="AH175" s="808" t="e">
        <f t="shared" si="121"/>
        <v>#DIV/0!</v>
      </c>
      <c r="AI175" s="1027">
        <v>122000000</v>
      </c>
      <c r="AJ175" s="865">
        <f t="shared" si="123"/>
        <v>0</v>
      </c>
      <c r="AK175" s="1071">
        <f t="shared" si="122"/>
        <v>0</v>
      </c>
      <c r="AL175" s="837"/>
      <c r="AM175" s="810"/>
      <c r="AN175" s="811"/>
      <c r="AO175" s="1090" t="s">
        <v>2381</v>
      </c>
      <c r="AP175" s="690"/>
      <c r="AQ175" s="690"/>
    </row>
    <row r="176" spans="1:43" ht="12.75" customHeight="1">
      <c r="A176" s="898" t="s">
        <v>2282</v>
      </c>
      <c r="B176" s="948" t="s">
        <v>2367</v>
      </c>
      <c r="C176" s="980">
        <v>1</v>
      </c>
      <c r="D176" s="948">
        <v>1</v>
      </c>
      <c r="E176" s="909"/>
      <c r="F176" s="798"/>
      <c r="G176" s="798"/>
      <c r="H176" s="799">
        <f t="shared" ref="H176:H184" si="140">IF(E176/C176&gt;=100%,100%,E176/C176)</f>
        <v>0</v>
      </c>
      <c r="I176" s="799">
        <f t="shared" ref="I176:I184" si="141">IF(F176/D176&gt;=100%,100%,F176/D176)</f>
        <v>0</v>
      </c>
      <c r="J176" s="875"/>
      <c r="K176" s="875"/>
      <c r="L176" s="698"/>
      <c r="M176" s="701"/>
      <c r="N176" s="797"/>
      <c r="O176" s="875"/>
      <c r="P176" s="875"/>
      <c r="Q176" s="875"/>
      <c r="R176" s="801"/>
      <c r="S176" s="875"/>
      <c r="T176" s="1016">
        <v>1</v>
      </c>
      <c r="U176" s="1017">
        <f t="shared" si="138"/>
        <v>0</v>
      </c>
      <c r="V176" s="859">
        <f t="shared" si="139"/>
        <v>0</v>
      </c>
      <c r="W176" s="984">
        <v>0.14000000000000001</v>
      </c>
      <c r="X176" s="845">
        <v>0.1</v>
      </c>
      <c r="Y176" s="1027">
        <v>80000000</v>
      </c>
      <c r="Z176" s="838"/>
      <c r="AA176" s="838"/>
      <c r="AB176" s="1058">
        <f t="shared" si="137"/>
        <v>0</v>
      </c>
      <c r="AC176" s="1054"/>
      <c r="AD176" s="865" t="e">
        <f t="shared" si="1"/>
        <v>#DIV/0!</v>
      </c>
      <c r="AE176" s="864">
        <f t="shared" si="120"/>
        <v>0</v>
      </c>
      <c r="AF176" s="864"/>
      <c r="AG176" s="864"/>
      <c r="AH176" s="808" t="e">
        <f t="shared" si="121"/>
        <v>#DIV/0!</v>
      </c>
      <c r="AI176" s="1027">
        <v>360000000</v>
      </c>
      <c r="AJ176" s="865">
        <f t="shared" si="123"/>
        <v>0</v>
      </c>
      <c r="AK176" s="1071">
        <f t="shared" si="122"/>
        <v>0</v>
      </c>
      <c r="AL176" s="837"/>
      <c r="AM176" s="810"/>
      <c r="AN176" s="811"/>
      <c r="AO176" s="1142" t="s">
        <v>2381</v>
      </c>
      <c r="AP176" s="690"/>
      <c r="AQ176" s="690"/>
    </row>
    <row r="177" spans="1:43" ht="12.75" customHeight="1">
      <c r="A177" s="899" t="s">
        <v>2283</v>
      </c>
      <c r="B177" s="948" t="s">
        <v>2367</v>
      </c>
      <c r="C177" s="980">
        <v>1</v>
      </c>
      <c r="D177" s="948">
        <v>1</v>
      </c>
      <c r="E177" s="909"/>
      <c r="F177" s="798"/>
      <c r="G177" s="798"/>
      <c r="H177" s="799">
        <f t="shared" si="140"/>
        <v>0</v>
      </c>
      <c r="I177" s="799">
        <f t="shared" si="141"/>
        <v>0</v>
      </c>
      <c r="J177" s="875"/>
      <c r="K177" s="875"/>
      <c r="L177" s="698"/>
      <c r="M177" s="701"/>
      <c r="N177" s="797"/>
      <c r="O177" s="875"/>
      <c r="P177" s="875"/>
      <c r="Q177" s="875"/>
      <c r="R177" s="801"/>
      <c r="S177" s="875"/>
      <c r="T177" s="1016">
        <v>1</v>
      </c>
      <c r="U177" s="1017">
        <f t="shared" si="138"/>
        <v>0</v>
      </c>
      <c r="V177" s="859">
        <f t="shared" si="139"/>
        <v>0</v>
      </c>
      <c r="W177" s="984">
        <v>0.19</v>
      </c>
      <c r="X177" s="845">
        <v>0.15</v>
      </c>
      <c r="Y177" s="1027">
        <v>150000000</v>
      </c>
      <c r="Z177" s="838"/>
      <c r="AA177" s="838"/>
      <c r="AB177" s="1058">
        <f t="shared" si="137"/>
        <v>0</v>
      </c>
      <c r="AC177" s="1054"/>
      <c r="AD177" s="865" t="e">
        <f t="shared" si="1"/>
        <v>#DIV/0!</v>
      </c>
      <c r="AE177" s="864">
        <f t="shared" si="120"/>
        <v>0</v>
      </c>
      <c r="AF177" s="864"/>
      <c r="AG177" s="864"/>
      <c r="AH177" s="808" t="e">
        <f t="shared" si="121"/>
        <v>#DIV/0!</v>
      </c>
      <c r="AI177" s="1027">
        <v>650000000</v>
      </c>
      <c r="AJ177" s="865">
        <f t="shared" si="123"/>
        <v>0</v>
      </c>
      <c r="AK177" s="1071">
        <f t="shared" si="122"/>
        <v>0</v>
      </c>
      <c r="AL177" s="837"/>
      <c r="AM177" s="810"/>
      <c r="AN177" s="811"/>
      <c r="AO177" s="1143"/>
      <c r="AP177" s="690"/>
      <c r="AQ177" s="690"/>
    </row>
    <row r="178" spans="1:43" ht="12.75" customHeight="1">
      <c r="A178" s="898" t="s">
        <v>2284</v>
      </c>
      <c r="B178" s="948" t="s">
        <v>2367</v>
      </c>
      <c r="C178" s="980">
        <v>1</v>
      </c>
      <c r="D178" s="948">
        <v>1</v>
      </c>
      <c r="E178" s="909"/>
      <c r="F178" s="798"/>
      <c r="G178" s="798"/>
      <c r="H178" s="799">
        <f t="shared" si="140"/>
        <v>0</v>
      </c>
      <c r="I178" s="799">
        <f t="shared" si="141"/>
        <v>0</v>
      </c>
      <c r="J178" s="875"/>
      <c r="K178" s="875"/>
      <c r="L178" s="698"/>
      <c r="M178" s="701"/>
      <c r="N178" s="797"/>
      <c r="O178" s="875"/>
      <c r="P178" s="875"/>
      <c r="Q178" s="875"/>
      <c r="R178" s="801"/>
      <c r="S178" s="875"/>
      <c r="T178" s="1016">
        <v>3</v>
      </c>
      <c r="U178" s="1017">
        <f t="shared" si="138"/>
        <v>0</v>
      </c>
      <c r="V178" s="859">
        <f t="shared" si="139"/>
        <v>0</v>
      </c>
      <c r="W178" s="987">
        <v>0.1</v>
      </c>
      <c r="X178" s="845">
        <v>0.15</v>
      </c>
      <c r="Y178" s="1027">
        <v>60000000</v>
      </c>
      <c r="Z178" s="838"/>
      <c r="AA178" s="838"/>
      <c r="AB178" s="1058">
        <f t="shared" si="137"/>
        <v>0</v>
      </c>
      <c r="AC178" s="1054"/>
      <c r="AD178" s="865" t="e">
        <f t="shared" si="1"/>
        <v>#DIV/0!</v>
      </c>
      <c r="AE178" s="864">
        <f t="shared" si="120"/>
        <v>0</v>
      </c>
      <c r="AF178" s="864"/>
      <c r="AG178" s="864"/>
      <c r="AH178" s="808" t="e">
        <f t="shared" si="121"/>
        <v>#DIV/0!</v>
      </c>
      <c r="AI178" s="1027">
        <v>229000000</v>
      </c>
      <c r="AJ178" s="865">
        <f t="shared" si="123"/>
        <v>0</v>
      </c>
      <c r="AK178" s="1071">
        <f t="shared" si="122"/>
        <v>0</v>
      </c>
      <c r="AL178" s="837"/>
      <c r="AM178" s="810"/>
      <c r="AN178" s="811"/>
      <c r="AO178" s="1143"/>
      <c r="AP178" s="690"/>
      <c r="AQ178" s="690"/>
    </row>
    <row r="179" spans="1:43" ht="12.75" customHeight="1">
      <c r="A179" s="898" t="s">
        <v>2285</v>
      </c>
      <c r="B179" s="948" t="s">
        <v>2367</v>
      </c>
      <c r="C179" s="980">
        <v>2</v>
      </c>
      <c r="D179" s="948">
        <v>1</v>
      </c>
      <c r="E179" s="909"/>
      <c r="F179" s="798"/>
      <c r="G179" s="798"/>
      <c r="H179" s="799">
        <f t="shared" si="140"/>
        <v>0</v>
      </c>
      <c r="I179" s="799">
        <f t="shared" si="141"/>
        <v>0</v>
      </c>
      <c r="J179" s="875"/>
      <c r="K179" s="875"/>
      <c r="L179" s="698"/>
      <c r="M179" s="701"/>
      <c r="N179" s="797"/>
      <c r="O179" s="875"/>
      <c r="P179" s="875"/>
      <c r="Q179" s="875"/>
      <c r="R179" s="801"/>
      <c r="S179" s="875"/>
      <c r="T179" s="1016">
        <v>4</v>
      </c>
      <c r="U179" s="1017">
        <f t="shared" si="138"/>
        <v>0</v>
      </c>
      <c r="V179" s="859">
        <f t="shared" si="139"/>
        <v>0</v>
      </c>
      <c r="W179" s="987">
        <v>0.1</v>
      </c>
      <c r="X179" s="845">
        <v>0.15</v>
      </c>
      <c r="Y179" s="1027">
        <v>44000000</v>
      </c>
      <c r="Z179" s="838"/>
      <c r="AA179" s="838"/>
      <c r="AB179" s="1058">
        <f t="shared" si="137"/>
        <v>0</v>
      </c>
      <c r="AC179" s="1054"/>
      <c r="AD179" s="865" t="e">
        <f t="shared" si="1"/>
        <v>#DIV/0!</v>
      </c>
      <c r="AE179" s="864">
        <f t="shared" si="120"/>
        <v>0</v>
      </c>
      <c r="AF179" s="864"/>
      <c r="AG179" s="864"/>
      <c r="AH179" s="808" t="e">
        <f t="shared" si="121"/>
        <v>#DIV/0!</v>
      </c>
      <c r="AI179" s="1027">
        <v>144000000</v>
      </c>
      <c r="AJ179" s="865">
        <f t="shared" si="123"/>
        <v>0</v>
      </c>
      <c r="AK179" s="1071">
        <f t="shared" si="122"/>
        <v>0</v>
      </c>
      <c r="AL179" s="837"/>
      <c r="AM179" s="810"/>
      <c r="AN179" s="811"/>
      <c r="AO179" s="1144"/>
      <c r="AP179" s="690"/>
      <c r="AQ179" s="690"/>
    </row>
    <row r="180" spans="1:43" ht="12.75" customHeight="1">
      <c r="A180" s="897" t="s">
        <v>2286</v>
      </c>
      <c r="B180" s="949" t="s">
        <v>2369</v>
      </c>
      <c r="C180" s="979">
        <v>1</v>
      </c>
      <c r="D180" s="1000">
        <v>1</v>
      </c>
      <c r="E180" s="909"/>
      <c r="F180" s="798"/>
      <c r="G180" s="798"/>
      <c r="H180" s="799">
        <f t="shared" si="140"/>
        <v>0</v>
      </c>
      <c r="I180" s="799">
        <f t="shared" si="141"/>
        <v>0</v>
      </c>
      <c r="J180" s="875"/>
      <c r="K180" s="875"/>
      <c r="L180" s="698"/>
      <c r="M180" s="701"/>
      <c r="N180" s="797"/>
      <c r="O180" s="875"/>
      <c r="P180" s="875"/>
      <c r="Q180" s="875"/>
      <c r="R180" s="801"/>
      <c r="S180" s="875"/>
      <c r="T180" s="893">
        <v>1</v>
      </c>
      <c r="U180" s="1017">
        <f t="shared" si="138"/>
        <v>0</v>
      </c>
      <c r="V180" s="859">
        <f t="shared" si="139"/>
        <v>0</v>
      </c>
      <c r="W180" s="984">
        <v>0.15</v>
      </c>
      <c r="X180" s="845">
        <v>0.1</v>
      </c>
      <c r="Y180" s="1027">
        <v>70000000</v>
      </c>
      <c r="Z180" s="838"/>
      <c r="AA180" s="838"/>
      <c r="AB180" s="1058">
        <f t="shared" si="137"/>
        <v>0</v>
      </c>
      <c r="AC180" s="1054"/>
      <c r="AD180" s="865" t="e">
        <f t="shared" si="1"/>
        <v>#DIV/0!</v>
      </c>
      <c r="AE180" s="864">
        <f t="shared" si="120"/>
        <v>0</v>
      </c>
      <c r="AF180" s="864"/>
      <c r="AG180" s="864"/>
      <c r="AH180" s="808" t="e">
        <f t="shared" si="121"/>
        <v>#DIV/0!</v>
      </c>
      <c r="AI180" s="1027">
        <v>290000000</v>
      </c>
      <c r="AJ180" s="865">
        <f t="shared" si="123"/>
        <v>0</v>
      </c>
      <c r="AK180" s="1071">
        <f t="shared" si="122"/>
        <v>0</v>
      </c>
      <c r="AL180" s="837"/>
      <c r="AM180" s="810"/>
      <c r="AN180" s="811"/>
      <c r="AO180" s="1090" t="s">
        <v>2381</v>
      </c>
      <c r="AP180" s="690"/>
      <c r="AQ180" s="690"/>
    </row>
    <row r="181" spans="1:43" ht="12.75" customHeight="1">
      <c r="A181" s="898" t="s">
        <v>2287</v>
      </c>
      <c r="B181" s="949" t="s">
        <v>2369</v>
      </c>
      <c r="C181" s="979">
        <v>1</v>
      </c>
      <c r="D181" s="1000">
        <v>1</v>
      </c>
      <c r="E181" s="909"/>
      <c r="F181" s="798"/>
      <c r="G181" s="798"/>
      <c r="H181" s="799">
        <f t="shared" si="140"/>
        <v>0</v>
      </c>
      <c r="I181" s="799">
        <f t="shared" si="141"/>
        <v>0</v>
      </c>
      <c r="J181" s="875"/>
      <c r="K181" s="875"/>
      <c r="L181" s="698"/>
      <c r="M181" s="701"/>
      <c r="N181" s="797"/>
      <c r="O181" s="875"/>
      <c r="P181" s="875"/>
      <c r="Q181" s="875"/>
      <c r="R181" s="801"/>
      <c r="S181" s="875"/>
      <c r="T181" s="893">
        <v>1</v>
      </c>
      <c r="U181" s="1017">
        <f t="shared" si="138"/>
        <v>0</v>
      </c>
      <c r="V181" s="859">
        <f t="shared" si="139"/>
        <v>0</v>
      </c>
      <c r="W181" s="984">
        <v>0.11</v>
      </c>
      <c r="X181" s="845">
        <v>0.05</v>
      </c>
      <c r="Y181" s="1027">
        <v>105000000</v>
      </c>
      <c r="Z181" s="838"/>
      <c r="AA181" s="838"/>
      <c r="AB181" s="1058">
        <f t="shared" si="137"/>
        <v>0</v>
      </c>
      <c r="AC181" s="1054"/>
      <c r="AD181" s="865" t="e">
        <f t="shared" si="1"/>
        <v>#DIV/0!</v>
      </c>
      <c r="AE181" s="864">
        <f t="shared" si="120"/>
        <v>0</v>
      </c>
      <c r="AF181" s="864"/>
      <c r="AG181" s="864"/>
      <c r="AH181" s="808" t="e">
        <f t="shared" si="121"/>
        <v>#DIV/0!</v>
      </c>
      <c r="AI181" s="1027">
        <v>525000000</v>
      </c>
      <c r="AJ181" s="865">
        <f t="shared" si="123"/>
        <v>0</v>
      </c>
      <c r="AK181" s="1071">
        <f t="shared" si="122"/>
        <v>0</v>
      </c>
      <c r="AL181" s="837"/>
      <c r="AM181" s="810"/>
      <c r="AN181" s="811"/>
      <c r="AO181" s="1090" t="s">
        <v>2381</v>
      </c>
      <c r="AP181" s="690"/>
      <c r="AQ181" s="690"/>
    </row>
    <row r="182" spans="1:43" ht="12.75" customHeight="1">
      <c r="A182" s="898" t="s">
        <v>2288</v>
      </c>
      <c r="B182" s="949" t="s">
        <v>2369</v>
      </c>
      <c r="C182" s="979">
        <v>0.1</v>
      </c>
      <c r="D182" s="1000">
        <v>0.6</v>
      </c>
      <c r="E182" s="909"/>
      <c r="F182" s="798"/>
      <c r="G182" s="798"/>
      <c r="H182" s="799">
        <f t="shared" si="140"/>
        <v>0</v>
      </c>
      <c r="I182" s="799">
        <f t="shared" si="141"/>
        <v>0</v>
      </c>
      <c r="J182" s="875"/>
      <c r="K182" s="875"/>
      <c r="L182" s="698"/>
      <c r="M182" s="701"/>
      <c r="N182" s="797"/>
      <c r="O182" s="875"/>
      <c r="P182" s="875"/>
      <c r="Q182" s="875"/>
      <c r="R182" s="801"/>
      <c r="S182" s="875"/>
      <c r="T182" s="893">
        <v>1</v>
      </c>
      <c r="U182" s="1017">
        <f t="shared" si="138"/>
        <v>0</v>
      </c>
      <c r="V182" s="859">
        <f t="shared" si="139"/>
        <v>0</v>
      </c>
      <c r="W182" s="984">
        <v>7.0000000000000007E-2</v>
      </c>
      <c r="X182" s="845">
        <v>0.1</v>
      </c>
      <c r="Y182" s="1027">
        <v>38000000</v>
      </c>
      <c r="Z182" s="838"/>
      <c r="AA182" s="838"/>
      <c r="AB182" s="1058">
        <f t="shared" si="137"/>
        <v>0</v>
      </c>
      <c r="AC182" s="1054"/>
      <c r="AD182" s="865" t="e">
        <f t="shared" si="1"/>
        <v>#DIV/0!</v>
      </c>
      <c r="AE182" s="864">
        <f t="shared" si="120"/>
        <v>0</v>
      </c>
      <c r="AF182" s="864"/>
      <c r="AG182" s="864"/>
      <c r="AH182" s="808" t="e">
        <f t="shared" si="121"/>
        <v>#DIV/0!</v>
      </c>
      <c r="AI182" s="1027">
        <v>118000000</v>
      </c>
      <c r="AJ182" s="865">
        <f t="shared" si="123"/>
        <v>0</v>
      </c>
      <c r="AK182" s="1071">
        <f t="shared" si="122"/>
        <v>0</v>
      </c>
      <c r="AL182" s="837"/>
      <c r="AM182" s="810"/>
      <c r="AN182" s="811"/>
      <c r="AO182" s="1142" t="s">
        <v>2381</v>
      </c>
      <c r="AP182" s="690"/>
      <c r="AQ182" s="690"/>
    </row>
    <row r="183" spans="1:43" ht="12.75" customHeight="1">
      <c r="A183" s="897" t="s">
        <v>2289</v>
      </c>
      <c r="B183" s="949" t="s">
        <v>2369</v>
      </c>
      <c r="C183" s="979">
        <v>0.2</v>
      </c>
      <c r="D183" s="1000">
        <v>0.8</v>
      </c>
      <c r="E183" s="909"/>
      <c r="F183" s="798"/>
      <c r="G183" s="798"/>
      <c r="H183" s="799">
        <f t="shared" si="140"/>
        <v>0</v>
      </c>
      <c r="I183" s="799">
        <f t="shared" si="141"/>
        <v>0</v>
      </c>
      <c r="J183" s="875"/>
      <c r="K183" s="875"/>
      <c r="L183" s="698"/>
      <c r="M183" s="701"/>
      <c r="N183" s="797"/>
      <c r="O183" s="875"/>
      <c r="P183" s="875"/>
      <c r="Q183" s="875"/>
      <c r="R183" s="801"/>
      <c r="S183" s="875"/>
      <c r="T183" s="893">
        <v>1</v>
      </c>
      <c r="U183" s="1017">
        <f t="shared" si="138"/>
        <v>0</v>
      </c>
      <c r="V183" s="859">
        <f t="shared" si="139"/>
        <v>0</v>
      </c>
      <c r="W183" s="984">
        <v>0.05</v>
      </c>
      <c r="X183" s="845">
        <v>0.05</v>
      </c>
      <c r="Y183" s="1027">
        <v>30000000</v>
      </c>
      <c r="Z183" s="838"/>
      <c r="AA183" s="838"/>
      <c r="AB183" s="1058">
        <f t="shared" si="137"/>
        <v>0</v>
      </c>
      <c r="AC183" s="1054"/>
      <c r="AD183" s="865" t="e">
        <f t="shared" si="1"/>
        <v>#DIV/0!</v>
      </c>
      <c r="AE183" s="864">
        <f t="shared" si="120"/>
        <v>0</v>
      </c>
      <c r="AF183" s="864"/>
      <c r="AG183" s="864"/>
      <c r="AH183" s="808" t="e">
        <f t="shared" si="121"/>
        <v>#DIV/0!</v>
      </c>
      <c r="AI183" s="1027">
        <v>100000000</v>
      </c>
      <c r="AJ183" s="865">
        <f t="shared" si="123"/>
        <v>0</v>
      </c>
      <c r="AK183" s="1071">
        <f t="shared" si="122"/>
        <v>0</v>
      </c>
      <c r="AL183" s="837"/>
      <c r="AM183" s="810"/>
      <c r="AN183" s="811"/>
      <c r="AO183" s="1143"/>
      <c r="AP183" s="690"/>
      <c r="AQ183" s="690"/>
    </row>
    <row r="184" spans="1:43" ht="12.75" customHeight="1" thickBot="1">
      <c r="A184" s="899" t="s">
        <v>2290</v>
      </c>
      <c r="B184" s="949" t="s">
        <v>2369</v>
      </c>
      <c r="C184" s="979">
        <v>0.1</v>
      </c>
      <c r="D184" s="1000">
        <v>0.2</v>
      </c>
      <c r="E184" s="909"/>
      <c r="F184" s="798"/>
      <c r="G184" s="798"/>
      <c r="H184" s="799">
        <f t="shared" si="140"/>
        <v>0</v>
      </c>
      <c r="I184" s="799">
        <f t="shared" si="141"/>
        <v>0</v>
      </c>
      <c r="J184" s="875"/>
      <c r="K184" s="875"/>
      <c r="L184" s="700"/>
      <c r="M184" s="702"/>
      <c r="N184" s="797"/>
      <c r="O184" s="875"/>
      <c r="P184" s="875"/>
      <c r="Q184" s="875"/>
      <c r="R184" s="801"/>
      <c r="S184" s="875"/>
      <c r="T184" s="893">
        <v>0.8</v>
      </c>
      <c r="U184" s="1017">
        <f t="shared" si="138"/>
        <v>0</v>
      </c>
      <c r="V184" s="859">
        <f t="shared" si="139"/>
        <v>0</v>
      </c>
      <c r="W184" s="984">
        <v>0.04</v>
      </c>
      <c r="X184" s="845">
        <v>0.05</v>
      </c>
      <c r="Y184" s="1027">
        <v>51000000</v>
      </c>
      <c r="Z184" s="838"/>
      <c r="AA184" s="838"/>
      <c r="AB184" s="1058">
        <f t="shared" si="137"/>
        <v>0</v>
      </c>
      <c r="AC184" s="1054"/>
      <c r="AD184" s="865" t="e">
        <f t="shared" si="1"/>
        <v>#DIV/0!</v>
      </c>
      <c r="AE184" s="864">
        <f t="shared" si="120"/>
        <v>0</v>
      </c>
      <c r="AF184" s="864"/>
      <c r="AG184" s="864"/>
      <c r="AH184" s="808" t="e">
        <f t="shared" si="121"/>
        <v>#DIV/0!</v>
      </c>
      <c r="AI184" s="1027">
        <v>162000000</v>
      </c>
      <c r="AJ184" s="865">
        <f t="shared" si="123"/>
        <v>0</v>
      </c>
      <c r="AK184" s="1071">
        <f t="shared" si="122"/>
        <v>0</v>
      </c>
      <c r="AL184" s="837"/>
      <c r="AM184" s="810"/>
      <c r="AN184" s="811"/>
      <c r="AO184" s="1144"/>
      <c r="AP184" s="690"/>
      <c r="AQ184" s="690"/>
    </row>
    <row r="185" spans="1:43" ht="12.75" customHeight="1">
      <c r="A185" s="896" t="s">
        <v>2360</v>
      </c>
      <c r="B185" s="785"/>
      <c r="C185" s="906"/>
      <c r="D185" s="983"/>
      <c r="E185" s="906"/>
      <c r="F185" s="782"/>
      <c r="G185" s="782"/>
      <c r="H185" s="783"/>
      <c r="I185" s="783" t="e">
        <f>+SUMPRODUCT(I186:I192,X186:X192)</f>
        <v>#DIV/0!</v>
      </c>
      <c r="J185" s="874"/>
      <c r="K185" s="874"/>
      <c r="L185" s="784"/>
      <c r="M185" s="785"/>
      <c r="N185" s="785"/>
      <c r="O185" s="874"/>
      <c r="P185" s="874"/>
      <c r="Q185" s="874"/>
      <c r="R185" s="818"/>
      <c r="S185" s="874"/>
      <c r="T185" s="1015"/>
      <c r="U185" s="1039"/>
      <c r="V185" s="783">
        <f>+SUMPRODUCT(V186:V192,W186:W192)</f>
        <v>0</v>
      </c>
      <c r="W185" s="783">
        <v>0.2</v>
      </c>
      <c r="X185" s="783">
        <v>0.2</v>
      </c>
      <c r="Y185" s="789">
        <f>SUM(Y186:Y192)</f>
        <v>2106538000</v>
      </c>
      <c r="Z185" s="789">
        <f>SUM(Z186:Z192)</f>
        <v>0</v>
      </c>
      <c r="AA185" s="789">
        <f>SUM(AA186:AA192)</f>
        <v>0</v>
      </c>
      <c r="AB185" s="1057">
        <f t="shared" si="137"/>
        <v>0</v>
      </c>
      <c r="AC185" s="789">
        <f>SUM(AC186:AC192)</f>
        <v>0</v>
      </c>
      <c r="AD185" s="863" t="e">
        <f t="shared" si="1"/>
        <v>#DIV/0!</v>
      </c>
      <c r="AE185" s="862">
        <f t="shared" si="120"/>
        <v>0</v>
      </c>
      <c r="AF185" s="862"/>
      <c r="AG185" s="862"/>
      <c r="AH185" s="792" t="e">
        <f t="shared" si="121"/>
        <v>#DIV/0!</v>
      </c>
      <c r="AI185" s="789">
        <f>SUM(AI186:AI192)</f>
        <v>8677328308</v>
      </c>
      <c r="AJ185" s="789">
        <f>SUM(AJ186:AJ192)</f>
        <v>0</v>
      </c>
      <c r="AK185" s="1075">
        <f t="shared" si="122"/>
        <v>0</v>
      </c>
      <c r="AL185" s="843"/>
      <c r="AM185" s="794"/>
      <c r="AN185" s="795"/>
      <c r="AO185" s="796"/>
      <c r="AP185" s="695"/>
      <c r="AQ185" s="695"/>
    </row>
    <row r="186" spans="1:43" ht="12.75" customHeight="1">
      <c r="A186" s="897" t="s">
        <v>2291</v>
      </c>
      <c r="B186" s="950" t="s">
        <v>2367</v>
      </c>
      <c r="C186" s="974">
        <v>1</v>
      </c>
      <c r="D186" s="943">
        <v>1</v>
      </c>
      <c r="E186" s="909"/>
      <c r="F186" s="798"/>
      <c r="G186" s="798"/>
      <c r="H186" s="799">
        <f>IF(E186/C186&gt;=100%,100%,E186/C186)</f>
        <v>0</v>
      </c>
      <c r="I186" s="799">
        <f>IF(F186/D186&gt;=100%,100%,F186/D186)</f>
        <v>0</v>
      </c>
      <c r="J186" s="875"/>
      <c r="K186" s="875"/>
      <c r="L186" s="698"/>
      <c r="M186" s="701"/>
      <c r="N186" s="797"/>
      <c r="O186" s="875"/>
      <c r="P186" s="875"/>
      <c r="Q186" s="875"/>
      <c r="R186" s="801"/>
      <c r="S186" s="875"/>
      <c r="T186" s="1016">
        <v>1</v>
      </c>
      <c r="U186" s="1017">
        <f t="shared" si="138"/>
        <v>0</v>
      </c>
      <c r="V186" s="859">
        <f t="shared" si="139"/>
        <v>0</v>
      </c>
      <c r="W186" s="984">
        <v>0.3</v>
      </c>
      <c r="X186" s="845">
        <v>0.3</v>
      </c>
      <c r="Y186" s="1027">
        <v>404000000</v>
      </c>
      <c r="Z186" s="838"/>
      <c r="AA186" s="838"/>
      <c r="AB186" s="1058">
        <f t="shared" si="137"/>
        <v>0</v>
      </c>
      <c r="AC186" s="1054"/>
      <c r="AD186" s="865" t="e">
        <f t="shared" si="1"/>
        <v>#DIV/0!</v>
      </c>
      <c r="AE186" s="864">
        <f t="shared" si="120"/>
        <v>0</v>
      </c>
      <c r="AF186" s="864"/>
      <c r="AG186" s="864"/>
      <c r="AH186" s="808" t="e">
        <f t="shared" si="121"/>
        <v>#DIV/0!</v>
      </c>
      <c r="AI186" s="1027">
        <v>1754000000</v>
      </c>
      <c r="AJ186" s="865">
        <f t="shared" si="123"/>
        <v>0</v>
      </c>
      <c r="AK186" s="1071">
        <f t="shared" si="122"/>
        <v>0</v>
      </c>
      <c r="AL186" s="837"/>
      <c r="AM186" s="810"/>
      <c r="AN186" s="811"/>
      <c r="AO186" s="1090" t="s">
        <v>2381</v>
      </c>
      <c r="AP186" s="690"/>
      <c r="AQ186" s="690"/>
    </row>
    <row r="187" spans="1:43" ht="12.75" customHeight="1">
      <c r="A187" s="897" t="s">
        <v>2292</v>
      </c>
      <c r="B187" s="944" t="s">
        <v>2369</v>
      </c>
      <c r="C187" s="975">
        <v>0.5</v>
      </c>
      <c r="D187" s="997">
        <v>1</v>
      </c>
      <c r="E187" s="909"/>
      <c r="F187" s="798"/>
      <c r="G187" s="798"/>
      <c r="H187" s="799">
        <f t="shared" ref="H187:H192" si="142">IF(E187/C187&gt;=100%,100%,E187/C187)</f>
        <v>0</v>
      </c>
      <c r="I187" s="799">
        <f t="shared" ref="I187:I192" si="143">IF(F187/D187&gt;=100%,100%,F187/D187)</f>
        <v>0</v>
      </c>
      <c r="J187" s="875"/>
      <c r="K187" s="875"/>
      <c r="L187" s="698"/>
      <c r="M187" s="701"/>
      <c r="N187" s="797"/>
      <c r="O187" s="875"/>
      <c r="P187" s="875"/>
      <c r="Q187" s="875"/>
      <c r="R187" s="801"/>
      <c r="S187" s="875"/>
      <c r="T187" s="893">
        <v>1</v>
      </c>
      <c r="U187" s="1017">
        <f t="shared" si="138"/>
        <v>0</v>
      </c>
      <c r="V187" s="859">
        <f t="shared" si="139"/>
        <v>0</v>
      </c>
      <c r="W187" s="984">
        <v>0.2</v>
      </c>
      <c r="X187" s="845">
        <v>0.2</v>
      </c>
      <c r="Y187" s="1027">
        <v>600000000</v>
      </c>
      <c r="Z187" s="838"/>
      <c r="AA187" s="838"/>
      <c r="AB187" s="1058">
        <f t="shared" si="137"/>
        <v>0</v>
      </c>
      <c r="AC187" s="1054"/>
      <c r="AD187" s="865" t="e">
        <f t="shared" si="1"/>
        <v>#DIV/0!</v>
      </c>
      <c r="AE187" s="864">
        <f t="shared" si="120"/>
        <v>0</v>
      </c>
      <c r="AF187" s="864"/>
      <c r="AG187" s="864"/>
      <c r="AH187" s="808" t="e">
        <f t="shared" si="121"/>
        <v>#DIV/0!</v>
      </c>
      <c r="AI187" s="1027">
        <v>2300000000</v>
      </c>
      <c r="AJ187" s="865">
        <f t="shared" si="123"/>
        <v>0</v>
      </c>
      <c r="AK187" s="1071">
        <f t="shared" si="122"/>
        <v>0</v>
      </c>
      <c r="AL187" s="837"/>
      <c r="AM187" s="810"/>
      <c r="AN187" s="811"/>
      <c r="AO187" s="1090" t="s">
        <v>2381</v>
      </c>
      <c r="AP187" s="690"/>
      <c r="AQ187" s="690"/>
    </row>
    <row r="188" spans="1:43" ht="12.75" customHeight="1" thickBot="1">
      <c r="A188" s="897" t="s">
        <v>2293</v>
      </c>
      <c r="B188" s="944" t="s">
        <v>2369</v>
      </c>
      <c r="C188" s="975">
        <v>0.5</v>
      </c>
      <c r="D188" s="997">
        <v>1</v>
      </c>
      <c r="E188" s="909"/>
      <c r="F188" s="798"/>
      <c r="G188" s="798"/>
      <c r="H188" s="799">
        <f t="shared" si="142"/>
        <v>0</v>
      </c>
      <c r="I188" s="799">
        <f t="shared" si="143"/>
        <v>0</v>
      </c>
      <c r="J188" s="875"/>
      <c r="K188" s="875"/>
      <c r="L188" s="700"/>
      <c r="M188" s="702"/>
      <c r="N188" s="797"/>
      <c r="O188" s="875"/>
      <c r="P188" s="875"/>
      <c r="Q188" s="875"/>
      <c r="R188" s="801"/>
      <c r="S188" s="875"/>
      <c r="T188" s="893">
        <v>1</v>
      </c>
      <c r="U188" s="1017">
        <f t="shared" si="138"/>
        <v>0</v>
      </c>
      <c r="V188" s="859">
        <f t="shared" si="139"/>
        <v>0</v>
      </c>
      <c r="W188" s="984">
        <v>0.15</v>
      </c>
      <c r="X188" s="845">
        <v>0.15</v>
      </c>
      <c r="Y188" s="1027">
        <v>646538000</v>
      </c>
      <c r="Z188" s="838"/>
      <c r="AA188" s="838"/>
      <c r="AB188" s="1058">
        <f t="shared" si="137"/>
        <v>0</v>
      </c>
      <c r="AC188" s="1054"/>
      <c r="AD188" s="865" t="e">
        <f t="shared" si="1"/>
        <v>#DIV/0!</v>
      </c>
      <c r="AE188" s="864">
        <f t="shared" si="120"/>
        <v>0</v>
      </c>
      <c r="AF188" s="864"/>
      <c r="AG188" s="864"/>
      <c r="AH188" s="808" t="e">
        <f t="shared" si="121"/>
        <v>#DIV/0!</v>
      </c>
      <c r="AI188" s="1027">
        <v>2296538000</v>
      </c>
      <c r="AJ188" s="865">
        <f t="shared" si="123"/>
        <v>0</v>
      </c>
      <c r="AK188" s="1071">
        <f t="shared" si="122"/>
        <v>0</v>
      </c>
      <c r="AL188" s="837"/>
      <c r="AM188" s="810"/>
      <c r="AN188" s="811"/>
      <c r="AO188" s="1090" t="s">
        <v>2381</v>
      </c>
      <c r="AP188" s="690"/>
      <c r="AQ188" s="690"/>
    </row>
    <row r="189" spans="1:43" ht="12.75" customHeight="1">
      <c r="A189" s="897" t="s">
        <v>2294</v>
      </c>
      <c r="B189" s="944" t="s">
        <v>2369</v>
      </c>
      <c r="C189" s="975">
        <v>1</v>
      </c>
      <c r="D189" s="997">
        <v>1</v>
      </c>
      <c r="E189" s="909"/>
      <c r="F189" s="798"/>
      <c r="G189" s="798"/>
      <c r="H189" s="799">
        <f t="shared" si="142"/>
        <v>0</v>
      </c>
      <c r="I189" s="799">
        <f t="shared" si="143"/>
        <v>0</v>
      </c>
      <c r="J189" s="875"/>
      <c r="K189" s="875"/>
      <c r="L189" s="890"/>
      <c r="M189" s="891"/>
      <c r="N189" s="797"/>
      <c r="O189" s="875"/>
      <c r="P189" s="875"/>
      <c r="Q189" s="875"/>
      <c r="R189" s="801"/>
      <c r="S189" s="875"/>
      <c r="T189" s="893">
        <v>1</v>
      </c>
      <c r="U189" s="1017">
        <f t="shared" si="138"/>
        <v>0</v>
      </c>
      <c r="V189" s="859">
        <f t="shared" si="139"/>
        <v>0</v>
      </c>
      <c r="W189" s="984">
        <v>0.2</v>
      </c>
      <c r="X189" s="845">
        <v>0.2</v>
      </c>
      <c r="Y189" s="1027">
        <v>376000000</v>
      </c>
      <c r="Z189" s="838"/>
      <c r="AA189" s="838"/>
      <c r="AB189" s="1058">
        <f t="shared" si="137"/>
        <v>0</v>
      </c>
      <c r="AC189" s="1054"/>
      <c r="AD189" s="865" t="e">
        <f t="shared" si="1"/>
        <v>#DIV/0!</v>
      </c>
      <c r="AE189" s="864">
        <f t="shared" si="120"/>
        <v>0</v>
      </c>
      <c r="AF189" s="864"/>
      <c r="AG189" s="864"/>
      <c r="AH189" s="808" t="e">
        <f t="shared" si="121"/>
        <v>#DIV/0!</v>
      </c>
      <c r="AI189" s="1027">
        <v>1712534461</v>
      </c>
      <c r="AJ189" s="865">
        <f t="shared" si="123"/>
        <v>0</v>
      </c>
      <c r="AK189" s="1071">
        <f t="shared" si="122"/>
        <v>0</v>
      </c>
      <c r="AL189" s="837"/>
      <c r="AM189" s="810"/>
      <c r="AN189" s="811"/>
      <c r="AO189" s="1090" t="s">
        <v>2381</v>
      </c>
      <c r="AP189" s="690"/>
      <c r="AQ189" s="690"/>
    </row>
    <row r="190" spans="1:43" ht="12.75" customHeight="1">
      <c r="A190" s="897" t="s">
        <v>2295</v>
      </c>
      <c r="B190" s="943" t="s">
        <v>2367</v>
      </c>
      <c r="C190" s="974">
        <v>1</v>
      </c>
      <c r="D190" s="943">
        <v>0</v>
      </c>
      <c r="E190" s="909"/>
      <c r="F190" s="798"/>
      <c r="G190" s="798"/>
      <c r="H190" s="799">
        <f t="shared" si="142"/>
        <v>0</v>
      </c>
      <c r="I190" s="799" t="e">
        <f t="shared" si="143"/>
        <v>#DIV/0!</v>
      </c>
      <c r="J190" s="875"/>
      <c r="K190" s="875"/>
      <c r="L190" s="890"/>
      <c r="M190" s="891"/>
      <c r="N190" s="797"/>
      <c r="O190" s="875"/>
      <c r="P190" s="875"/>
      <c r="Q190" s="875"/>
      <c r="R190" s="801"/>
      <c r="S190" s="875"/>
      <c r="T190" s="1016">
        <v>2</v>
      </c>
      <c r="U190" s="1017">
        <f t="shared" si="138"/>
        <v>0</v>
      </c>
      <c r="V190" s="859">
        <f t="shared" si="139"/>
        <v>0</v>
      </c>
      <c r="W190" s="984">
        <v>0.02</v>
      </c>
      <c r="X190" s="845">
        <v>0</v>
      </c>
      <c r="Y190" s="1029">
        <v>0</v>
      </c>
      <c r="Z190" s="838"/>
      <c r="AA190" s="838"/>
      <c r="AB190" s="1058" t="e">
        <f t="shared" si="137"/>
        <v>#DIV/0!</v>
      </c>
      <c r="AC190" s="1054"/>
      <c r="AD190" s="865" t="e">
        <f t="shared" si="1"/>
        <v>#DIV/0!</v>
      </c>
      <c r="AE190" s="864">
        <f t="shared" si="120"/>
        <v>0</v>
      </c>
      <c r="AF190" s="864"/>
      <c r="AG190" s="864"/>
      <c r="AH190" s="808" t="e">
        <f t="shared" si="121"/>
        <v>#DIV/0!</v>
      </c>
      <c r="AI190" s="1029">
        <v>304712970</v>
      </c>
      <c r="AJ190" s="865">
        <f t="shared" si="123"/>
        <v>0</v>
      </c>
      <c r="AK190" s="1071">
        <f t="shared" si="122"/>
        <v>0</v>
      </c>
      <c r="AL190" s="837"/>
      <c r="AM190" s="810"/>
      <c r="AN190" s="811"/>
      <c r="AO190" s="1090" t="s">
        <v>2381</v>
      </c>
      <c r="AP190" s="690"/>
      <c r="AQ190" s="690"/>
    </row>
    <row r="191" spans="1:43" ht="12.75" customHeight="1">
      <c r="A191" s="897" t="s">
        <v>2296</v>
      </c>
      <c r="B191" s="943" t="s">
        <v>2367</v>
      </c>
      <c r="C191" s="974">
        <v>1</v>
      </c>
      <c r="D191" s="943">
        <v>1</v>
      </c>
      <c r="E191" s="909"/>
      <c r="F191" s="798"/>
      <c r="G191" s="798"/>
      <c r="H191" s="799">
        <f t="shared" si="142"/>
        <v>0</v>
      </c>
      <c r="I191" s="799">
        <f t="shared" si="143"/>
        <v>0</v>
      </c>
      <c r="J191" s="875"/>
      <c r="K191" s="875"/>
      <c r="L191" s="890"/>
      <c r="M191" s="891"/>
      <c r="N191" s="797"/>
      <c r="O191" s="875"/>
      <c r="P191" s="875"/>
      <c r="Q191" s="875"/>
      <c r="R191" s="801"/>
      <c r="S191" s="875"/>
      <c r="T191" s="1016">
        <v>1</v>
      </c>
      <c r="U191" s="1017">
        <f t="shared" si="138"/>
        <v>0</v>
      </c>
      <c r="V191" s="859">
        <f t="shared" si="139"/>
        <v>0</v>
      </c>
      <c r="W191" s="984">
        <v>0.11</v>
      </c>
      <c r="X191" s="892">
        <v>0.1</v>
      </c>
      <c r="Y191" s="1027">
        <v>40000000</v>
      </c>
      <c r="Z191" s="838"/>
      <c r="AA191" s="838"/>
      <c r="AB191" s="1058">
        <f t="shared" si="137"/>
        <v>0</v>
      </c>
      <c r="AC191" s="1054"/>
      <c r="AD191" s="865" t="e">
        <f t="shared" si="1"/>
        <v>#DIV/0!</v>
      </c>
      <c r="AE191" s="864">
        <f t="shared" si="120"/>
        <v>0</v>
      </c>
      <c r="AF191" s="864"/>
      <c r="AG191" s="864"/>
      <c r="AH191" s="808" t="e">
        <f t="shared" si="121"/>
        <v>#DIV/0!</v>
      </c>
      <c r="AI191" s="1027">
        <v>269542877</v>
      </c>
      <c r="AJ191" s="865">
        <f t="shared" si="123"/>
        <v>0</v>
      </c>
      <c r="AK191" s="1071">
        <f t="shared" si="122"/>
        <v>0</v>
      </c>
      <c r="AL191" s="837"/>
      <c r="AM191" s="810"/>
      <c r="AN191" s="811"/>
      <c r="AO191" s="1090" t="s">
        <v>2381</v>
      </c>
      <c r="AP191" s="690"/>
      <c r="AQ191" s="690"/>
    </row>
    <row r="192" spans="1:43" ht="12.75" customHeight="1">
      <c r="A192" s="897" t="s">
        <v>2297</v>
      </c>
      <c r="B192" s="943" t="s">
        <v>2367</v>
      </c>
      <c r="C192" s="974">
        <v>0</v>
      </c>
      <c r="D192" s="943">
        <v>1</v>
      </c>
      <c r="E192" s="909"/>
      <c r="F192" s="798"/>
      <c r="G192" s="798"/>
      <c r="H192" s="799" t="e">
        <f t="shared" si="142"/>
        <v>#DIV/0!</v>
      </c>
      <c r="I192" s="799">
        <f t="shared" si="143"/>
        <v>0</v>
      </c>
      <c r="J192" s="875"/>
      <c r="K192" s="875"/>
      <c r="L192" s="890"/>
      <c r="M192" s="891"/>
      <c r="N192" s="797"/>
      <c r="O192" s="875"/>
      <c r="P192" s="875"/>
      <c r="Q192" s="875"/>
      <c r="R192" s="801"/>
      <c r="S192" s="875"/>
      <c r="T192" s="1016">
        <v>1</v>
      </c>
      <c r="U192" s="1017">
        <f t="shared" si="138"/>
        <v>0</v>
      </c>
      <c r="V192" s="859">
        <f t="shared" si="139"/>
        <v>0</v>
      </c>
      <c r="W192" s="984">
        <v>0.02</v>
      </c>
      <c r="X192" s="892">
        <v>0.05</v>
      </c>
      <c r="Y192" s="1027">
        <v>40000000</v>
      </c>
      <c r="Z192" s="838"/>
      <c r="AA192" s="838"/>
      <c r="AB192" s="1058">
        <f t="shared" si="137"/>
        <v>0</v>
      </c>
      <c r="AC192" s="1054"/>
      <c r="AD192" s="865" t="e">
        <f t="shared" si="1"/>
        <v>#DIV/0!</v>
      </c>
      <c r="AE192" s="864">
        <f t="shared" si="120"/>
        <v>0</v>
      </c>
      <c r="AF192" s="864"/>
      <c r="AG192" s="864"/>
      <c r="AH192" s="808" t="e">
        <f t="shared" si="121"/>
        <v>#DIV/0!</v>
      </c>
      <c r="AI192" s="1027">
        <v>40000000</v>
      </c>
      <c r="AJ192" s="865">
        <f t="shared" si="123"/>
        <v>0</v>
      </c>
      <c r="AK192" s="1071">
        <f t="shared" si="122"/>
        <v>0</v>
      </c>
      <c r="AL192" s="837"/>
      <c r="AM192" s="810"/>
      <c r="AN192" s="811"/>
      <c r="AO192" s="1090" t="s">
        <v>2381</v>
      </c>
      <c r="AP192" s="690"/>
      <c r="AQ192" s="690"/>
    </row>
    <row r="193" spans="1:43" ht="12.75" customHeight="1">
      <c r="A193" s="896" t="s">
        <v>2361</v>
      </c>
      <c r="B193" s="785"/>
      <c r="C193" s="906"/>
      <c r="D193" s="983"/>
      <c r="E193" s="906"/>
      <c r="F193" s="782"/>
      <c r="G193" s="782"/>
      <c r="H193" s="783"/>
      <c r="I193" s="783">
        <f>+SUMPRODUCT(I194:I200,X194:X200)</f>
        <v>0</v>
      </c>
      <c r="J193" s="874"/>
      <c r="K193" s="874"/>
      <c r="L193" s="784"/>
      <c r="M193" s="785"/>
      <c r="N193" s="785"/>
      <c r="O193" s="874"/>
      <c r="P193" s="874"/>
      <c r="Q193" s="874"/>
      <c r="R193" s="818"/>
      <c r="S193" s="874"/>
      <c r="T193" s="1015"/>
      <c r="U193" s="1036"/>
      <c r="V193" s="783">
        <f>+SUMPRODUCT(V194:V200,W194:W200)</f>
        <v>0</v>
      </c>
      <c r="W193" s="783">
        <v>0.15</v>
      </c>
      <c r="X193" s="783">
        <v>0.15</v>
      </c>
      <c r="Y193" s="789">
        <f>SUM(Y194:Y200)</f>
        <v>300000000</v>
      </c>
      <c r="Z193" s="789">
        <f>SUM(Z194:Z200)</f>
        <v>0</v>
      </c>
      <c r="AA193" s="789">
        <f>SUM(AA194:AA200)</f>
        <v>0</v>
      </c>
      <c r="AB193" s="1057">
        <f t="shared" ref="AB193:AB200" si="144">+AA193/Y193</f>
        <v>0</v>
      </c>
      <c r="AC193" s="789">
        <f>SUM(AC194:AC200)</f>
        <v>0</v>
      </c>
      <c r="AD193" s="863" t="e">
        <f t="shared" si="1"/>
        <v>#DIV/0!</v>
      </c>
      <c r="AE193" s="862">
        <f t="shared" si="120"/>
        <v>0</v>
      </c>
      <c r="AF193" s="862"/>
      <c r="AG193" s="862"/>
      <c r="AH193" s="792" t="e">
        <f t="shared" si="121"/>
        <v>#DIV/0!</v>
      </c>
      <c r="AI193" s="789">
        <f>SUM(AI194:AI200)</f>
        <v>1700000000</v>
      </c>
      <c r="AJ193" s="789">
        <f>SUM(AJ194:AJ200)</f>
        <v>0</v>
      </c>
      <c r="AK193" s="1075">
        <f t="shared" si="122"/>
        <v>0</v>
      </c>
      <c r="AL193" s="843"/>
      <c r="AM193" s="794"/>
      <c r="AN193" s="795"/>
      <c r="AO193" s="796"/>
      <c r="AP193" s="695"/>
      <c r="AQ193" s="695"/>
    </row>
    <row r="194" spans="1:43" ht="12.75" customHeight="1">
      <c r="A194" s="897" t="s">
        <v>2298</v>
      </c>
      <c r="B194" s="948" t="s">
        <v>2367</v>
      </c>
      <c r="C194" s="980">
        <v>0</v>
      </c>
      <c r="D194" s="948">
        <v>2</v>
      </c>
      <c r="E194" s="909"/>
      <c r="F194" s="798"/>
      <c r="G194" s="798"/>
      <c r="H194" s="799" t="e">
        <f>IF(E194/C194&gt;=100%,100%,E194/C194)</f>
        <v>#DIV/0!</v>
      </c>
      <c r="I194" s="799">
        <f>IF(F194/D194&gt;=100%,100%,F194/D194)</f>
        <v>0</v>
      </c>
      <c r="J194" s="875"/>
      <c r="K194" s="875"/>
      <c r="L194" s="698"/>
      <c r="M194" s="701"/>
      <c r="N194" s="797"/>
      <c r="O194" s="875"/>
      <c r="P194" s="875"/>
      <c r="Q194" s="875"/>
      <c r="R194" s="801"/>
      <c r="S194" s="875"/>
      <c r="T194" s="1016">
        <v>3</v>
      </c>
      <c r="U194" s="1017">
        <f t="shared" ref="U194:U200" si="145">SUM(E194:F194)</f>
        <v>0</v>
      </c>
      <c r="V194" s="859">
        <f t="shared" ref="V194:V200" si="146">IF(U194/T194&gt;=100%,100%,U194/T194)</f>
        <v>0</v>
      </c>
      <c r="W194" s="984">
        <v>0.06</v>
      </c>
      <c r="X194" s="845">
        <v>0.15</v>
      </c>
      <c r="Y194" s="1027">
        <v>100000000</v>
      </c>
      <c r="Z194" s="838"/>
      <c r="AA194" s="838"/>
      <c r="AB194" s="1058">
        <f t="shared" si="144"/>
        <v>0</v>
      </c>
      <c r="AC194" s="1054"/>
      <c r="AD194" s="865" t="e">
        <f t="shared" si="1"/>
        <v>#DIV/0!</v>
      </c>
      <c r="AE194" s="864">
        <f t="shared" si="120"/>
        <v>0</v>
      </c>
      <c r="AF194" s="864"/>
      <c r="AG194" s="864"/>
      <c r="AH194" s="808" t="e">
        <f t="shared" si="121"/>
        <v>#DIV/0!</v>
      </c>
      <c r="AI194" s="1027">
        <v>290000000</v>
      </c>
      <c r="AJ194" s="865">
        <f t="shared" si="123"/>
        <v>0</v>
      </c>
      <c r="AK194" s="1071">
        <f t="shared" si="122"/>
        <v>0</v>
      </c>
      <c r="AL194" s="837"/>
      <c r="AM194" s="810"/>
      <c r="AN194" s="811"/>
      <c r="AO194" s="1142" t="s">
        <v>2381</v>
      </c>
      <c r="AP194" s="690"/>
      <c r="AQ194" s="690"/>
    </row>
    <row r="195" spans="1:43" ht="12.75" customHeight="1">
      <c r="A195" s="897" t="s">
        <v>2299</v>
      </c>
      <c r="B195" s="948" t="s">
        <v>2367</v>
      </c>
      <c r="C195" s="980">
        <v>0</v>
      </c>
      <c r="D195" s="948">
        <v>2</v>
      </c>
      <c r="E195" s="909"/>
      <c r="F195" s="798"/>
      <c r="G195" s="798"/>
      <c r="H195" s="799" t="e">
        <f t="shared" ref="H195:H200" si="147">IF(E195/C195&gt;=100%,100%,E195/C195)</f>
        <v>#DIV/0!</v>
      </c>
      <c r="I195" s="799">
        <f t="shared" ref="I195:I200" si="148">IF(F195/D195&gt;=100%,100%,F195/D195)</f>
        <v>0</v>
      </c>
      <c r="J195" s="875"/>
      <c r="K195" s="875"/>
      <c r="L195" s="698"/>
      <c r="M195" s="701"/>
      <c r="N195" s="797"/>
      <c r="O195" s="875"/>
      <c r="P195" s="875"/>
      <c r="Q195" s="875"/>
      <c r="R195" s="801"/>
      <c r="S195" s="875"/>
      <c r="T195" s="1016">
        <v>2</v>
      </c>
      <c r="U195" s="1017">
        <f t="shared" si="145"/>
        <v>0</v>
      </c>
      <c r="V195" s="859">
        <f t="shared" si="146"/>
        <v>0</v>
      </c>
      <c r="W195" s="984">
        <v>0.02</v>
      </c>
      <c r="X195" s="845">
        <v>0.1</v>
      </c>
      <c r="Y195" s="1027">
        <v>10000000</v>
      </c>
      <c r="Z195" s="838"/>
      <c r="AA195" s="838"/>
      <c r="AB195" s="1058">
        <f t="shared" si="144"/>
        <v>0</v>
      </c>
      <c r="AC195" s="1054"/>
      <c r="AD195" s="865" t="e">
        <f t="shared" si="1"/>
        <v>#DIV/0!</v>
      </c>
      <c r="AE195" s="864">
        <f t="shared" si="120"/>
        <v>0</v>
      </c>
      <c r="AF195" s="864"/>
      <c r="AG195" s="864"/>
      <c r="AH195" s="808" t="e">
        <f t="shared" si="121"/>
        <v>#DIV/0!</v>
      </c>
      <c r="AI195" s="1027">
        <v>10000000</v>
      </c>
      <c r="AJ195" s="865">
        <f t="shared" si="123"/>
        <v>0</v>
      </c>
      <c r="AK195" s="1071">
        <f t="shared" si="122"/>
        <v>0</v>
      </c>
      <c r="AL195" s="837"/>
      <c r="AM195" s="810"/>
      <c r="AN195" s="811"/>
      <c r="AO195" s="1143"/>
      <c r="AP195" s="690"/>
      <c r="AQ195" s="690"/>
    </row>
    <row r="196" spans="1:43" ht="12.75" customHeight="1">
      <c r="A196" s="897" t="s">
        <v>2300</v>
      </c>
      <c r="B196" s="948" t="s">
        <v>2367</v>
      </c>
      <c r="C196" s="980">
        <v>0</v>
      </c>
      <c r="D196" s="948">
        <v>1</v>
      </c>
      <c r="E196" s="909"/>
      <c r="F196" s="798"/>
      <c r="G196" s="798"/>
      <c r="H196" s="799" t="e">
        <f t="shared" si="147"/>
        <v>#DIV/0!</v>
      </c>
      <c r="I196" s="799">
        <f t="shared" si="148"/>
        <v>0</v>
      </c>
      <c r="J196" s="875"/>
      <c r="K196" s="875"/>
      <c r="L196" s="698"/>
      <c r="M196" s="701"/>
      <c r="N196" s="797"/>
      <c r="O196" s="875"/>
      <c r="P196" s="875"/>
      <c r="Q196" s="875"/>
      <c r="R196" s="801"/>
      <c r="S196" s="875"/>
      <c r="T196" s="1016">
        <v>3</v>
      </c>
      <c r="U196" s="1017">
        <f t="shared" si="145"/>
        <v>0</v>
      </c>
      <c r="V196" s="859">
        <f t="shared" si="146"/>
        <v>0</v>
      </c>
      <c r="W196" s="984">
        <v>0.19</v>
      </c>
      <c r="X196" s="845">
        <v>0.15</v>
      </c>
      <c r="Y196" s="1027">
        <v>10000000</v>
      </c>
      <c r="Z196" s="838"/>
      <c r="AA196" s="838"/>
      <c r="AB196" s="1058">
        <f t="shared" si="144"/>
        <v>0</v>
      </c>
      <c r="AC196" s="1054"/>
      <c r="AD196" s="865" t="e">
        <f t="shared" si="1"/>
        <v>#DIV/0!</v>
      </c>
      <c r="AE196" s="864">
        <f t="shared" si="120"/>
        <v>0</v>
      </c>
      <c r="AF196" s="864"/>
      <c r="AG196" s="864"/>
      <c r="AH196" s="808" t="e">
        <f t="shared" si="121"/>
        <v>#DIV/0!</v>
      </c>
      <c r="AI196" s="1027">
        <v>140000000</v>
      </c>
      <c r="AJ196" s="865">
        <f t="shared" si="123"/>
        <v>0</v>
      </c>
      <c r="AK196" s="1071">
        <f t="shared" si="122"/>
        <v>0</v>
      </c>
      <c r="AL196" s="837"/>
      <c r="AM196" s="810"/>
      <c r="AN196" s="811"/>
      <c r="AO196" s="1143"/>
      <c r="AP196" s="690"/>
      <c r="AQ196" s="690"/>
    </row>
    <row r="197" spans="1:43" ht="12.75" customHeight="1">
      <c r="A197" s="897" t="s">
        <v>2301</v>
      </c>
      <c r="B197" s="948" t="s">
        <v>2367</v>
      </c>
      <c r="C197" s="980">
        <v>0</v>
      </c>
      <c r="D197" s="948">
        <v>1</v>
      </c>
      <c r="E197" s="909"/>
      <c r="F197" s="798"/>
      <c r="G197" s="798"/>
      <c r="H197" s="799" t="e">
        <f t="shared" si="147"/>
        <v>#DIV/0!</v>
      </c>
      <c r="I197" s="799">
        <f t="shared" si="148"/>
        <v>0</v>
      </c>
      <c r="J197" s="875"/>
      <c r="K197" s="875"/>
      <c r="L197" s="698"/>
      <c r="M197" s="701"/>
      <c r="N197" s="797"/>
      <c r="O197" s="875"/>
      <c r="P197" s="875"/>
      <c r="Q197" s="875"/>
      <c r="R197" s="801"/>
      <c r="S197" s="875"/>
      <c r="T197" s="1016">
        <v>1</v>
      </c>
      <c r="U197" s="1017">
        <f t="shared" si="145"/>
        <v>0</v>
      </c>
      <c r="V197" s="859">
        <f t="shared" si="146"/>
        <v>0</v>
      </c>
      <c r="W197" s="984">
        <v>0.05</v>
      </c>
      <c r="X197" s="845">
        <v>0.2</v>
      </c>
      <c r="Y197" s="1027">
        <v>10000000</v>
      </c>
      <c r="Z197" s="838"/>
      <c r="AA197" s="838"/>
      <c r="AB197" s="1058">
        <f t="shared" si="144"/>
        <v>0</v>
      </c>
      <c r="AC197" s="1054"/>
      <c r="AD197" s="865" t="e">
        <f t="shared" si="1"/>
        <v>#DIV/0!</v>
      </c>
      <c r="AE197" s="864">
        <f t="shared" si="120"/>
        <v>0</v>
      </c>
      <c r="AF197" s="864"/>
      <c r="AG197" s="864"/>
      <c r="AH197" s="808" t="e">
        <f t="shared" si="121"/>
        <v>#DIV/0!</v>
      </c>
      <c r="AI197" s="1027">
        <v>10000000</v>
      </c>
      <c r="AJ197" s="865">
        <f t="shared" si="123"/>
        <v>0</v>
      </c>
      <c r="AK197" s="1071">
        <f t="shared" si="122"/>
        <v>0</v>
      </c>
      <c r="AL197" s="837"/>
      <c r="AM197" s="810"/>
      <c r="AN197" s="811"/>
      <c r="AO197" s="1144"/>
      <c r="AP197" s="690"/>
      <c r="AQ197" s="690"/>
    </row>
    <row r="198" spans="1:43" ht="12.75" customHeight="1">
      <c r="A198" s="897" t="s">
        <v>2302</v>
      </c>
      <c r="B198" s="949" t="s">
        <v>2369</v>
      </c>
      <c r="C198" s="979">
        <v>0.1</v>
      </c>
      <c r="D198" s="1000">
        <v>0.2</v>
      </c>
      <c r="E198" s="909"/>
      <c r="F198" s="798"/>
      <c r="G198" s="798"/>
      <c r="H198" s="799">
        <f t="shared" si="147"/>
        <v>0</v>
      </c>
      <c r="I198" s="799">
        <f t="shared" si="148"/>
        <v>0</v>
      </c>
      <c r="J198" s="875"/>
      <c r="K198" s="875"/>
      <c r="L198" s="698"/>
      <c r="M198" s="701"/>
      <c r="N198" s="797"/>
      <c r="O198" s="875"/>
      <c r="P198" s="875"/>
      <c r="Q198" s="875"/>
      <c r="R198" s="801"/>
      <c r="S198" s="875"/>
      <c r="T198" s="893">
        <v>0.35</v>
      </c>
      <c r="U198" s="1017">
        <f t="shared" si="145"/>
        <v>0</v>
      </c>
      <c r="V198" s="859">
        <f t="shared" si="146"/>
        <v>0</v>
      </c>
      <c r="W198" s="984">
        <v>0.41</v>
      </c>
      <c r="X198" s="845">
        <v>0.2</v>
      </c>
      <c r="Y198" s="1027">
        <v>60000000</v>
      </c>
      <c r="Z198" s="838"/>
      <c r="AA198" s="838"/>
      <c r="AB198" s="1058">
        <f t="shared" si="144"/>
        <v>0</v>
      </c>
      <c r="AC198" s="1054"/>
      <c r="AD198" s="865" t="e">
        <f t="shared" si="1"/>
        <v>#DIV/0!</v>
      </c>
      <c r="AE198" s="864">
        <f t="shared" si="120"/>
        <v>0</v>
      </c>
      <c r="AF198" s="864"/>
      <c r="AG198" s="864"/>
      <c r="AH198" s="808" t="e">
        <f t="shared" si="121"/>
        <v>#DIV/0!</v>
      </c>
      <c r="AI198" s="1027">
        <v>520000000</v>
      </c>
      <c r="AJ198" s="865">
        <f t="shared" si="123"/>
        <v>0</v>
      </c>
      <c r="AK198" s="1071">
        <f t="shared" si="122"/>
        <v>0</v>
      </c>
      <c r="AL198" s="837"/>
      <c r="AM198" s="810"/>
      <c r="AN198" s="811"/>
      <c r="AO198" s="1090" t="s">
        <v>2391</v>
      </c>
      <c r="AP198" s="690"/>
      <c r="AQ198" s="690"/>
    </row>
    <row r="199" spans="1:43" ht="12.75" customHeight="1">
      <c r="A199" s="897" t="s">
        <v>2303</v>
      </c>
      <c r="B199" s="948" t="s">
        <v>2367</v>
      </c>
      <c r="C199" s="980">
        <v>0</v>
      </c>
      <c r="D199" s="948">
        <v>1</v>
      </c>
      <c r="E199" s="909"/>
      <c r="F199" s="798"/>
      <c r="G199" s="798"/>
      <c r="H199" s="799" t="e">
        <f t="shared" si="147"/>
        <v>#DIV/0!</v>
      </c>
      <c r="I199" s="799">
        <f t="shared" si="148"/>
        <v>0</v>
      </c>
      <c r="J199" s="875"/>
      <c r="K199" s="875"/>
      <c r="L199" s="698"/>
      <c r="M199" s="701"/>
      <c r="N199" s="797"/>
      <c r="O199" s="875"/>
      <c r="P199" s="875"/>
      <c r="Q199" s="875"/>
      <c r="R199" s="801"/>
      <c r="S199" s="875"/>
      <c r="T199" s="1016">
        <v>2</v>
      </c>
      <c r="U199" s="1017">
        <f t="shared" si="145"/>
        <v>0</v>
      </c>
      <c r="V199" s="859">
        <f t="shared" si="146"/>
        <v>0</v>
      </c>
      <c r="W199" s="984">
        <v>0.09</v>
      </c>
      <c r="X199" s="845">
        <v>0.1</v>
      </c>
      <c r="Y199" s="1027">
        <v>10000000</v>
      </c>
      <c r="Z199" s="838"/>
      <c r="AA199" s="838"/>
      <c r="AB199" s="1058">
        <f t="shared" si="144"/>
        <v>0</v>
      </c>
      <c r="AC199" s="1054"/>
      <c r="AD199" s="865" t="e">
        <f t="shared" si="1"/>
        <v>#DIV/0!</v>
      </c>
      <c r="AE199" s="864">
        <f t="shared" si="120"/>
        <v>0</v>
      </c>
      <c r="AF199" s="864"/>
      <c r="AG199" s="864"/>
      <c r="AH199" s="808" t="e">
        <f t="shared" si="121"/>
        <v>#DIV/0!</v>
      </c>
      <c r="AI199" s="1027">
        <v>30000000</v>
      </c>
      <c r="AJ199" s="865">
        <f t="shared" si="123"/>
        <v>0</v>
      </c>
      <c r="AK199" s="1071">
        <f t="shared" si="122"/>
        <v>0</v>
      </c>
      <c r="AL199" s="837"/>
      <c r="AM199" s="810"/>
      <c r="AN199" s="811"/>
      <c r="AO199" s="1090" t="s">
        <v>2394</v>
      </c>
      <c r="AP199" s="690"/>
      <c r="AQ199" s="690"/>
    </row>
    <row r="200" spans="1:43" ht="12.75" customHeight="1">
      <c r="A200" s="897" t="s">
        <v>2304</v>
      </c>
      <c r="B200" s="948" t="s">
        <v>2367</v>
      </c>
      <c r="C200" s="980">
        <v>0</v>
      </c>
      <c r="D200" s="948">
        <v>1</v>
      </c>
      <c r="E200" s="909"/>
      <c r="F200" s="798"/>
      <c r="G200" s="798"/>
      <c r="H200" s="799" t="e">
        <f t="shared" si="147"/>
        <v>#DIV/0!</v>
      </c>
      <c r="I200" s="799">
        <f t="shared" si="148"/>
        <v>0</v>
      </c>
      <c r="J200" s="875"/>
      <c r="K200" s="875"/>
      <c r="L200" s="698"/>
      <c r="M200" s="701"/>
      <c r="N200" s="797"/>
      <c r="O200" s="875"/>
      <c r="P200" s="875"/>
      <c r="Q200" s="875"/>
      <c r="R200" s="801"/>
      <c r="S200" s="875"/>
      <c r="T200" s="1016">
        <v>3</v>
      </c>
      <c r="U200" s="1017">
        <f t="shared" si="145"/>
        <v>0</v>
      </c>
      <c r="V200" s="859">
        <f t="shared" si="146"/>
        <v>0</v>
      </c>
      <c r="W200" s="984">
        <v>0.18</v>
      </c>
      <c r="X200" s="845">
        <v>0.1</v>
      </c>
      <c r="Y200" s="1027">
        <v>100000000</v>
      </c>
      <c r="Z200" s="838"/>
      <c r="AA200" s="838"/>
      <c r="AB200" s="1058">
        <f t="shared" si="144"/>
        <v>0</v>
      </c>
      <c r="AC200" s="1054"/>
      <c r="AD200" s="865" t="e">
        <f t="shared" si="1"/>
        <v>#DIV/0!</v>
      </c>
      <c r="AE200" s="864">
        <f t="shared" si="120"/>
        <v>0</v>
      </c>
      <c r="AF200" s="864"/>
      <c r="AG200" s="864"/>
      <c r="AH200" s="808" t="e">
        <f t="shared" si="121"/>
        <v>#DIV/0!</v>
      </c>
      <c r="AI200" s="1027">
        <v>700000000</v>
      </c>
      <c r="AJ200" s="865">
        <f t="shared" si="123"/>
        <v>0</v>
      </c>
      <c r="AK200" s="1071">
        <f t="shared" si="122"/>
        <v>0</v>
      </c>
      <c r="AL200" s="837"/>
      <c r="AM200" s="810"/>
      <c r="AN200" s="811"/>
      <c r="AO200" s="1090" t="s">
        <v>2395</v>
      </c>
      <c r="AP200" s="690"/>
      <c r="AQ200" s="690"/>
    </row>
    <row r="201" spans="1:43" ht="55.5" customHeight="1">
      <c r="A201" s="896" t="s">
        <v>2362</v>
      </c>
      <c r="B201" s="785"/>
      <c r="C201" s="906"/>
      <c r="D201" s="983"/>
      <c r="E201" s="906"/>
      <c r="F201" s="782"/>
      <c r="G201" s="782"/>
      <c r="H201" s="783"/>
      <c r="I201" s="783">
        <f>+SUMPRODUCT(I202:I204,X202:X204)</f>
        <v>0</v>
      </c>
      <c r="J201" s="874"/>
      <c r="K201" s="874"/>
      <c r="L201" s="784"/>
      <c r="M201" s="785"/>
      <c r="N201" s="785"/>
      <c r="O201" s="874"/>
      <c r="P201" s="874"/>
      <c r="Q201" s="874"/>
      <c r="R201" s="818"/>
      <c r="S201" s="874"/>
      <c r="T201" s="1015"/>
      <c r="U201" s="1036"/>
      <c r="V201" s="783">
        <f>+SUMPRODUCT(V202:V204,W202:W204)</f>
        <v>0</v>
      </c>
      <c r="W201" s="783">
        <v>0.15</v>
      </c>
      <c r="X201" s="783">
        <v>0.15</v>
      </c>
      <c r="Y201" s="789">
        <f>SUM(Y202:Y204)</f>
        <v>200000000</v>
      </c>
      <c r="Z201" s="789">
        <f>SUM(Z202:Z204)</f>
        <v>0</v>
      </c>
      <c r="AA201" s="789">
        <f>SUM(AA202:AA204)</f>
        <v>0</v>
      </c>
      <c r="AB201" s="1057">
        <f t="shared" ref="AB201:AB209" si="149">+AA201/Y201</f>
        <v>0</v>
      </c>
      <c r="AC201" s="789">
        <f>SUM(AC202:AC204)</f>
        <v>0</v>
      </c>
      <c r="AD201" s="863" t="e">
        <f t="shared" si="1"/>
        <v>#DIV/0!</v>
      </c>
      <c r="AE201" s="862">
        <f t="shared" ref="AE201:AE223" si="150">+AA201-AC201</f>
        <v>0</v>
      </c>
      <c r="AF201" s="862"/>
      <c r="AG201" s="862"/>
      <c r="AH201" s="792" t="e">
        <f t="shared" ref="AH201:AH223" si="151">+AG201/AF201</f>
        <v>#DIV/0!</v>
      </c>
      <c r="AI201" s="789">
        <f>SUM(AI202:AI204)</f>
        <v>1150000000</v>
      </c>
      <c r="AJ201" s="789">
        <f>SUM(AJ202:AJ204)</f>
        <v>0</v>
      </c>
      <c r="AK201" s="1075">
        <f t="shared" ref="AK201:AK222" si="152">+AJ201/AI201</f>
        <v>0</v>
      </c>
      <c r="AL201" s="843"/>
      <c r="AM201" s="794"/>
      <c r="AN201" s="795"/>
      <c r="AO201" s="796"/>
      <c r="AP201" s="695"/>
      <c r="AQ201" s="695"/>
    </row>
    <row r="202" spans="1:43" ht="12.75" customHeight="1">
      <c r="A202" s="897" t="s">
        <v>2305</v>
      </c>
      <c r="B202" s="943" t="s">
        <v>2367</v>
      </c>
      <c r="C202" s="974">
        <v>1</v>
      </c>
      <c r="D202" s="943">
        <v>3</v>
      </c>
      <c r="E202" s="909"/>
      <c r="F202" s="798"/>
      <c r="G202" s="798"/>
      <c r="H202" s="799">
        <f>IF(E202/C202&gt;=100%,100%,E202/C202)</f>
        <v>0</v>
      </c>
      <c r="I202" s="799">
        <f>IF(F202/D202&gt;=100%,100%,F202/D202)</f>
        <v>0</v>
      </c>
      <c r="J202" s="875"/>
      <c r="K202" s="875"/>
      <c r="L202" s="698"/>
      <c r="M202" s="701"/>
      <c r="N202" s="797"/>
      <c r="O202" s="875"/>
      <c r="P202" s="875"/>
      <c r="Q202" s="875"/>
      <c r="R202" s="801"/>
      <c r="S202" s="875"/>
      <c r="T202" s="1016">
        <v>3</v>
      </c>
      <c r="U202" s="1017">
        <f t="shared" ref="U202:U209" si="153">SUM(E202:F202)</f>
        <v>0</v>
      </c>
      <c r="V202" s="859">
        <f t="shared" ref="V202:V209" si="154">IF(U202/T202&gt;=100%,100%,U202/T202)</f>
        <v>0</v>
      </c>
      <c r="W202" s="984">
        <v>0.2</v>
      </c>
      <c r="X202" s="845">
        <v>0.3</v>
      </c>
      <c r="Y202" s="1027">
        <v>70000000</v>
      </c>
      <c r="Z202" s="838"/>
      <c r="AA202" s="838"/>
      <c r="AB202" s="1058">
        <f t="shared" si="149"/>
        <v>0</v>
      </c>
      <c r="AC202" s="1054"/>
      <c r="AD202" s="865" t="e">
        <f t="shared" si="1"/>
        <v>#DIV/0!</v>
      </c>
      <c r="AE202" s="864">
        <f t="shared" si="150"/>
        <v>0</v>
      </c>
      <c r="AF202" s="864"/>
      <c r="AG202" s="864"/>
      <c r="AH202" s="808" t="e">
        <f t="shared" si="151"/>
        <v>#DIV/0!</v>
      </c>
      <c r="AI202" s="1027">
        <v>170000000</v>
      </c>
      <c r="AJ202" s="865">
        <f t="shared" si="123"/>
        <v>0</v>
      </c>
      <c r="AK202" s="1071">
        <f t="shared" si="152"/>
        <v>0</v>
      </c>
      <c r="AL202" s="837"/>
      <c r="AM202" s="810"/>
      <c r="AN202" s="811"/>
      <c r="AO202" s="1090" t="s">
        <v>2381</v>
      </c>
      <c r="AP202" s="690"/>
      <c r="AQ202" s="690"/>
    </row>
    <row r="203" spans="1:43" ht="12.75" customHeight="1">
      <c r="A203" s="897" t="s">
        <v>2306</v>
      </c>
      <c r="B203" s="943" t="s">
        <v>2367</v>
      </c>
      <c r="C203" s="974">
        <v>1</v>
      </c>
      <c r="D203" s="943">
        <v>1</v>
      </c>
      <c r="E203" s="909"/>
      <c r="F203" s="798"/>
      <c r="G203" s="798"/>
      <c r="H203" s="799">
        <f t="shared" ref="H203:H204" si="155">IF(E203/C203&gt;=100%,100%,E203/C203)</f>
        <v>0</v>
      </c>
      <c r="I203" s="799">
        <f t="shared" ref="I203:I204" si="156">IF(F203/D203&gt;=100%,100%,F203/D203)</f>
        <v>0</v>
      </c>
      <c r="J203" s="875"/>
      <c r="K203" s="875"/>
      <c r="L203" s="698"/>
      <c r="M203" s="701"/>
      <c r="N203" s="797"/>
      <c r="O203" s="875"/>
      <c r="P203" s="875"/>
      <c r="Q203" s="875"/>
      <c r="R203" s="801"/>
      <c r="S203" s="875"/>
      <c r="T203" s="1016">
        <v>3</v>
      </c>
      <c r="U203" s="1017">
        <f t="shared" si="153"/>
        <v>0</v>
      </c>
      <c r="V203" s="859">
        <f t="shared" si="154"/>
        <v>0</v>
      </c>
      <c r="W203" s="984">
        <v>0.46</v>
      </c>
      <c r="X203" s="845">
        <v>0.35</v>
      </c>
      <c r="Y203" s="1027">
        <v>100000000</v>
      </c>
      <c r="Z203" s="838"/>
      <c r="AA203" s="838"/>
      <c r="AB203" s="1058">
        <f t="shared" si="149"/>
        <v>0</v>
      </c>
      <c r="AC203" s="1054"/>
      <c r="AD203" s="865" t="e">
        <f t="shared" si="1"/>
        <v>#DIV/0!</v>
      </c>
      <c r="AE203" s="864">
        <f t="shared" si="150"/>
        <v>0</v>
      </c>
      <c r="AF203" s="864"/>
      <c r="AG203" s="864"/>
      <c r="AH203" s="808" t="e">
        <f t="shared" si="151"/>
        <v>#DIV/0!</v>
      </c>
      <c r="AI203" s="1027">
        <v>575000000</v>
      </c>
      <c r="AJ203" s="865">
        <f t="shared" si="123"/>
        <v>0</v>
      </c>
      <c r="AK203" s="1071">
        <f t="shared" si="152"/>
        <v>0</v>
      </c>
      <c r="AL203" s="837"/>
      <c r="AM203" s="810"/>
      <c r="AN203" s="811"/>
      <c r="AO203" s="1142" t="s">
        <v>2381</v>
      </c>
      <c r="AP203" s="690"/>
      <c r="AQ203" s="690"/>
    </row>
    <row r="204" spans="1:43" ht="12.75" customHeight="1" thickBot="1">
      <c r="A204" s="897" t="s">
        <v>2307</v>
      </c>
      <c r="B204" s="943" t="s">
        <v>2367</v>
      </c>
      <c r="C204" s="974">
        <v>0</v>
      </c>
      <c r="D204" s="943">
        <v>1</v>
      </c>
      <c r="E204" s="909"/>
      <c r="F204" s="798"/>
      <c r="G204" s="798"/>
      <c r="H204" s="799" t="e">
        <f t="shared" si="155"/>
        <v>#DIV/0!</v>
      </c>
      <c r="I204" s="799">
        <f t="shared" si="156"/>
        <v>0</v>
      </c>
      <c r="J204" s="875"/>
      <c r="K204" s="875"/>
      <c r="L204" s="700"/>
      <c r="M204" s="702"/>
      <c r="N204" s="797"/>
      <c r="O204" s="875"/>
      <c r="P204" s="875"/>
      <c r="Q204" s="875"/>
      <c r="R204" s="801"/>
      <c r="S204" s="875"/>
      <c r="T204" s="1016">
        <v>3</v>
      </c>
      <c r="U204" s="1017">
        <f t="shared" si="153"/>
        <v>0</v>
      </c>
      <c r="V204" s="859">
        <f t="shared" si="154"/>
        <v>0</v>
      </c>
      <c r="W204" s="984">
        <v>0.34</v>
      </c>
      <c r="X204" s="845">
        <v>0.35</v>
      </c>
      <c r="Y204" s="1027">
        <v>30000000</v>
      </c>
      <c r="Z204" s="838"/>
      <c r="AA204" s="838"/>
      <c r="AB204" s="1058">
        <f t="shared" si="149"/>
        <v>0</v>
      </c>
      <c r="AC204" s="1054"/>
      <c r="AD204" s="865" t="e">
        <f t="shared" si="1"/>
        <v>#DIV/0!</v>
      </c>
      <c r="AE204" s="864">
        <f t="shared" si="150"/>
        <v>0</v>
      </c>
      <c r="AF204" s="864"/>
      <c r="AG204" s="864"/>
      <c r="AH204" s="808" t="e">
        <f t="shared" si="151"/>
        <v>#DIV/0!</v>
      </c>
      <c r="AI204" s="1027">
        <v>405000000</v>
      </c>
      <c r="AJ204" s="865">
        <f t="shared" ref="AJ204:AJ222" si="157">+SUM(Z204:AA204)</f>
        <v>0</v>
      </c>
      <c r="AK204" s="1071">
        <f t="shared" si="152"/>
        <v>0</v>
      </c>
      <c r="AL204" s="837"/>
      <c r="AM204" s="810"/>
      <c r="AN204" s="811"/>
      <c r="AO204" s="1144"/>
      <c r="AP204" s="690"/>
      <c r="AQ204" s="690"/>
    </row>
    <row r="205" spans="1:43" ht="12.75" customHeight="1">
      <c r="A205" s="896" t="s">
        <v>2363</v>
      </c>
      <c r="B205" s="785"/>
      <c r="C205" s="906"/>
      <c r="D205" s="983"/>
      <c r="E205" s="906"/>
      <c r="F205" s="782"/>
      <c r="G205" s="782"/>
      <c r="H205" s="783"/>
      <c r="I205" s="783">
        <f>+SUMPRODUCT(I206:I209,X206:X209)</f>
        <v>0</v>
      </c>
      <c r="J205" s="874"/>
      <c r="K205" s="874"/>
      <c r="L205" s="784"/>
      <c r="M205" s="785"/>
      <c r="N205" s="785"/>
      <c r="O205" s="874"/>
      <c r="P205" s="874"/>
      <c r="Q205" s="874"/>
      <c r="R205" s="818"/>
      <c r="S205" s="874"/>
      <c r="T205" s="1015"/>
      <c r="U205" s="1039">
        <f t="shared" si="153"/>
        <v>0</v>
      </c>
      <c r="V205" s="783">
        <f>+SUMPRODUCT(V206:V209,W206:W209)</f>
        <v>0</v>
      </c>
      <c r="W205" s="783">
        <v>0.1</v>
      </c>
      <c r="X205" s="783">
        <v>0.1</v>
      </c>
      <c r="Y205" s="789">
        <f>SUM(Y206:Y209)</f>
        <v>300000000</v>
      </c>
      <c r="Z205" s="789">
        <f>SUM(Z206:Z209)</f>
        <v>0</v>
      </c>
      <c r="AA205" s="789">
        <f>SUM(AA206:AA209)</f>
        <v>0</v>
      </c>
      <c r="AB205" s="1057">
        <f t="shared" si="149"/>
        <v>0</v>
      </c>
      <c r="AC205" s="789">
        <f>SUM(AC206:AC209)</f>
        <v>0</v>
      </c>
      <c r="AD205" s="863" t="e">
        <f t="shared" si="1"/>
        <v>#DIV/0!</v>
      </c>
      <c r="AE205" s="862">
        <f t="shared" si="150"/>
        <v>0</v>
      </c>
      <c r="AF205" s="862"/>
      <c r="AG205" s="862"/>
      <c r="AH205" s="792" t="e">
        <f t="shared" si="151"/>
        <v>#DIV/0!</v>
      </c>
      <c r="AI205" s="789">
        <f>SUM(AI206:AI209)</f>
        <v>1200000000</v>
      </c>
      <c r="AJ205" s="789">
        <f>SUM(AJ206:AJ209)</f>
        <v>0</v>
      </c>
      <c r="AK205" s="1075">
        <f t="shared" si="152"/>
        <v>0</v>
      </c>
      <c r="AL205" s="843"/>
      <c r="AM205" s="794"/>
      <c r="AN205" s="795"/>
      <c r="AO205" s="796"/>
      <c r="AP205" s="695"/>
      <c r="AQ205" s="695"/>
    </row>
    <row r="206" spans="1:43" ht="12.75" customHeight="1">
      <c r="A206" s="897" t="s">
        <v>2308</v>
      </c>
      <c r="B206" s="949" t="s">
        <v>2369</v>
      </c>
      <c r="C206" s="979">
        <v>0.4</v>
      </c>
      <c r="D206" s="1000">
        <v>1</v>
      </c>
      <c r="E206" s="909"/>
      <c r="F206" s="798"/>
      <c r="G206" s="798"/>
      <c r="H206" s="799">
        <f>IF(E206/C206&gt;=100%,100%,E206/C206)</f>
        <v>0</v>
      </c>
      <c r="I206" s="799">
        <f>IF(F206/D206&gt;=100%,100%,F206/D206)</f>
        <v>0</v>
      </c>
      <c r="J206" s="875"/>
      <c r="K206" s="875"/>
      <c r="L206" s="698"/>
      <c r="M206" s="701"/>
      <c r="N206" s="797"/>
      <c r="O206" s="875"/>
      <c r="P206" s="875"/>
      <c r="Q206" s="875"/>
      <c r="R206" s="801"/>
      <c r="S206" s="875"/>
      <c r="T206" s="893">
        <v>1</v>
      </c>
      <c r="U206" s="1017">
        <f t="shared" si="153"/>
        <v>0</v>
      </c>
      <c r="V206" s="859">
        <f t="shared" si="154"/>
        <v>0</v>
      </c>
      <c r="W206" s="984">
        <v>0.3</v>
      </c>
      <c r="X206" s="845">
        <v>0.3</v>
      </c>
      <c r="Y206" s="1027">
        <v>35000000</v>
      </c>
      <c r="Z206" s="838"/>
      <c r="AA206" s="838"/>
      <c r="AB206" s="1058">
        <f t="shared" si="149"/>
        <v>0</v>
      </c>
      <c r="AC206" s="1054"/>
      <c r="AD206" s="865" t="e">
        <f t="shared" si="1"/>
        <v>#DIV/0!</v>
      </c>
      <c r="AE206" s="864">
        <f t="shared" si="150"/>
        <v>0</v>
      </c>
      <c r="AF206" s="864"/>
      <c r="AG206" s="864"/>
      <c r="AH206" s="808" t="e">
        <f t="shared" si="151"/>
        <v>#DIV/0!</v>
      </c>
      <c r="AI206" s="1027">
        <v>165000000</v>
      </c>
      <c r="AJ206" s="865">
        <f t="shared" si="157"/>
        <v>0</v>
      </c>
      <c r="AK206" s="1071">
        <f t="shared" si="152"/>
        <v>0</v>
      </c>
      <c r="AL206" s="837"/>
      <c r="AM206" s="810"/>
      <c r="AN206" s="811"/>
      <c r="AO206" s="1142" t="s">
        <v>2381</v>
      </c>
      <c r="AP206" s="690"/>
      <c r="AQ206" s="690"/>
    </row>
    <row r="207" spans="1:43" ht="12.75" customHeight="1">
      <c r="A207" s="897" t="s">
        <v>2309</v>
      </c>
      <c r="B207" s="949" t="s">
        <v>2369</v>
      </c>
      <c r="C207" s="979">
        <v>0.9</v>
      </c>
      <c r="D207" s="1000">
        <v>1</v>
      </c>
      <c r="E207" s="909"/>
      <c r="F207" s="798"/>
      <c r="G207" s="798"/>
      <c r="H207" s="799">
        <f t="shared" ref="H207:H209" si="158">IF(E207/C207&gt;=100%,100%,E207/C207)</f>
        <v>0</v>
      </c>
      <c r="I207" s="799">
        <f t="shared" ref="I207:I209" si="159">IF(F207/D207&gt;=100%,100%,F207/D207)</f>
        <v>0</v>
      </c>
      <c r="J207" s="875"/>
      <c r="K207" s="875"/>
      <c r="L207" s="698"/>
      <c r="M207" s="701"/>
      <c r="N207" s="797"/>
      <c r="O207" s="875"/>
      <c r="P207" s="875"/>
      <c r="Q207" s="875"/>
      <c r="R207" s="801"/>
      <c r="S207" s="875"/>
      <c r="T207" s="893">
        <v>1</v>
      </c>
      <c r="U207" s="1017">
        <f t="shared" si="153"/>
        <v>0</v>
      </c>
      <c r="V207" s="859">
        <f t="shared" si="154"/>
        <v>0</v>
      </c>
      <c r="W207" s="984">
        <v>0.3</v>
      </c>
      <c r="X207" s="845">
        <v>0.3</v>
      </c>
      <c r="Y207" s="1027">
        <v>35000000</v>
      </c>
      <c r="Z207" s="838"/>
      <c r="AA207" s="838"/>
      <c r="AB207" s="1058">
        <f t="shared" si="149"/>
        <v>0</v>
      </c>
      <c r="AC207" s="1054"/>
      <c r="AD207" s="865" t="e">
        <f t="shared" si="1"/>
        <v>#DIV/0!</v>
      </c>
      <c r="AE207" s="864">
        <f t="shared" si="150"/>
        <v>0</v>
      </c>
      <c r="AF207" s="864"/>
      <c r="AG207" s="864"/>
      <c r="AH207" s="808" t="e">
        <f t="shared" si="151"/>
        <v>#DIV/0!</v>
      </c>
      <c r="AI207" s="1027">
        <v>165000000</v>
      </c>
      <c r="AJ207" s="865">
        <f t="shared" si="157"/>
        <v>0</v>
      </c>
      <c r="AK207" s="1071">
        <f t="shared" si="152"/>
        <v>0</v>
      </c>
      <c r="AL207" s="837"/>
      <c r="AM207" s="810"/>
      <c r="AN207" s="811"/>
      <c r="AO207" s="1143"/>
      <c r="AP207" s="690"/>
      <c r="AQ207" s="690"/>
    </row>
    <row r="208" spans="1:43" ht="12.75" customHeight="1" thickBot="1">
      <c r="A208" s="897" t="s">
        <v>2310</v>
      </c>
      <c r="B208" s="949" t="s">
        <v>2369</v>
      </c>
      <c r="C208" s="979">
        <v>0.7</v>
      </c>
      <c r="D208" s="1000">
        <v>0.8</v>
      </c>
      <c r="E208" s="909"/>
      <c r="F208" s="798"/>
      <c r="G208" s="798"/>
      <c r="H208" s="799">
        <f t="shared" si="158"/>
        <v>0</v>
      </c>
      <c r="I208" s="799">
        <f t="shared" si="159"/>
        <v>0</v>
      </c>
      <c r="J208" s="875"/>
      <c r="K208" s="875"/>
      <c r="L208" s="700"/>
      <c r="M208" s="702"/>
      <c r="N208" s="797"/>
      <c r="O208" s="875"/>
      <c r="P208" s="875"/>
      <c r="Q208" s="875"/>
      <c r="R208" s="801"/>
      <c r="S208" s="875"/>
      <c r="T208" s="893">
        <v>1</v>
      </c>
      <c r="U208" s="1017">
        <f t="shared" si="153"/>
        <v>0</v>
      </c>
      <c r="V208" s="859">
        <f t="shared" si="154"/>
        <v>0</v>
      </c>
      <c r="W208" s="984">
        <v>0.2</v>
      </c>
      <c r="X208" s="845">
        <v>0.2</v>
      </c>
      <c r="Y208" s="1027">
        <v>50000000</v>
      </c>
      <c r="Z208" s="838"/>
      <c r="AA208" s="838"/>
      <c r="AB208" s="1058">
        <f t="shared" si="149"/>
        <v>0</v>
      </c>
      <c r="AC208" s="1054"/>
      <c r="AD208" s="865" t="e">
        <f t="shared" si="1"/>
        <v>#DIV/0!</v>
      </c>
      <c r="AE208" s="864">
        <f t="shared" si="150"/>
        <v>0</v>
      </c>
      <c r="AF208" s="864"/>
      <c r="AG208" s="864"/>
      <c r="AH208" s="808" t="e">
        <f t="shared" si="151"/>
        <v>#DIV/0!</v>
      </c>
      <c r="AI208" s="1027">
        <v>260000000</v>
      </c>
      <c r="AJ208" s="865">
        <f t="shared" si="157"/>
        <v>0</v>
      </c>
      <c r="AK208" s="1071">
        <f t="shared" si="152"/>
        <v>0</v>
      </c>
      <c r="AL208" s="837"/>
      <c r="AM208" s="810"/>
      <c r="AN208" s="811"/>
      <c r="AO208" s="1143"/>
      <c r="AP208" s="690"/>
      <c r="AQ208" s="690"/>
    </row>
    <row r="209" spans="1:43" ht="12.75" customHeight="1">
      <c r="A209" s="897" t="s">
        <v>2311</v>
      </c>
      <c r="B209" s="949" t="s">
        <v>2369</v>
      </c>
      <c r="C209" s="979">
        <v>0.2</v>
      </c>
      <c r="D209" s="1000">
        <v>0.4</v>
      </c>
      <c r="E209" s="909"/>
      <c r="F209" s="798"/>
      <c r="G209" s="798"/>
      <c r="H209" s="799">
        <f t="shared" si="158"/>
        <v>0</v>
      </c>
      <c r="I209" s="799">
        <f t="shared" si="159"/>
        <v>0</v>
      </c>
      <c r="J209" s="875"/>
      <c r="K209" s="875"/>
      <c r="L209" s="890"/>
      <c r="M209" s="891"/>
      <c r="N209" s="797"/>
      <c r="O209" s="875"/>
      <c r="P209" s="875"/>
      <c r="Q209" s="875"/>
      <c r="R209" s="801"/>
      <c r="S209" s="875"/>
      <c r="T209" s="893">
        <v>0.6</v>
      </c>
      <c r="U209" s="1017">
        <f t="shared" si="153"/>
        <v>0</v>
      </c>
      <c r="V209" s="859">
        <f t="shared" si="154"/>
        <v>0</v>
      </c>
      <c r="W209" s="984">
        <v>0.2</v>
      </c>
      <c r="X209" s="845">
        <v>0.2</v>
      </c>
      <c r="Y209" s="1027">
        <v>180000000</v>
      </c>
      <c r="Z209" s="838"/>
      <c r="AA209" s="838"/>
      <c r="AB209" s="1058">
        <f t="shared" si="149"/>
        <v>0</v>
      </c>
      <c r="AC209" s="1054"/>
      <c r="AD209" s="865" t="e">
        <f t="shared" si="1"/>
        <v>#DIV/0!</v>
      </c>
      <c r="AE209" s="864">
        <f t="shared" si="150"/>
        <v>0</v>
      </c>
      <c r="AF209" s="864"/>
      <c r="AG209" s="864"/>
      <c r="AH209" s="808" t="e">
        <f t="shared" si="151"/>
        <v>#DIV/0!</v>
      </c>
      <c r="AI209" s="1027">
        <v>610000000</v>
      </c>
      <c r="AJ209" s="865">
        <f t="shared" si="157"/>
        <v>0</v>
      </c>
      <c r="AK209" s="1071">
        <f t="shared" si="152"/>
        <v>0</v>
      </c>
      <c r="AL209" s="837"/>
      <c r="AM209" s="810"/>
      <c r="AN209" s="811"/>
      <c r="AO209" s="1144"/>
      <c r="AP209" s="690"/>
      <c r="AQ209" s="690"/>
    </row>
    <row r="210" spans="1:43" ht="33.75" customHeight="1">
      <c r="A210" s="900" t="s">
        <v>2364</v>
      </c>
      <c r="B210" s="770"/>
      <c r="C210" s="905"/>
      <c r="D210" s="982"/>
      <c r="E210" s="905"/>
      <c r="F210" s="766"/>
      <c r="G210" s="766"/>
      <c r="H210" s="1032">
        <f>+(H211*W211)+(H218*W218)</f>
        <v>0</v>
      </c>
      <c r="I210" s="1025" t="e">
        <f>+(I211*X211)+(I218*X218)</f>
        <v>#DIV/0!</v>
      </c>
      <c r="J210" s="873"/>
      <c r="K210" s="873"/>
      <c r="L210" s="769"/>
      <c r="M210" s="770"/>
      <c r="N210" s="770"/>
      <c r="O210" s="873"/>
      <c r="P210" s="873"/>
      <c r="Q210" s="873"/>
      <c r="R210" s="814"/>
      <c r="S210" s="873"/>
      <c r="T210" s="1014"/>
      <c r="U210" s="1035"/>
      <c r="V210" s="767">
        <f>+(V211*W211)+(V218*W218)</f>
        <v>0</v>
      </c>
      <c r="W210" s="831">
        <v>0.5</v>
      </c>
      <c r="X210" s="831">
        <v>0.5</v>
      </c>
      <c r="Y210" s="772">
        <f>+Y211+Y218</f>
        <v>480000000</v>
      </c>
      <c r="Z210" s="772">
        <f>+Z211+Z218</f>
        <v>0</v>
      </c>
      <c r="AA210" s="772">
        <f>+AA211+AA218</f>
        <v>0</v>
      </c>
      <c r="AB210" s="1056">
        <f t="shared" si="39"/>
        <v>0</v>
      </c>
      <c r="AC210" s="772">
        <f>+AC211+AC218</f>
        <v>0</v>
      </c>
      <c r="AD210" s="861" t="e">
        <f t="shared" si="1"/>
        <v>#DIV/0!</v>
      </c>
      <c r="AE210" s="860">
        <f t="shared" si="150"/>
        <v>0</v>
      </c>
      <c r="AF210" s="860"/>
      <c r="AG210" s="860"/>
      <c r="AH210" s="776" t="e">
        <f t="shared" si="151"/>
        <v>#DIV/0!</v>
      </c>
      <c r="AI210" s="772">
        <f>+AI211+AI218</f>
        <v>1700000000</v>
      </c>
      <c r="AJ210" s="772">
        <f>+AJ211+AJ218</f>
        <v>0</v>
      </c>
      <c r="AK210" s="1076">
        <f t="shared" si="152"/>
        <v>0</v>
      </c>
      <c r="AL210" s="835"/>
      <c r="AM210" s="778"/>
      <c r="AN210" s="779"/>
      <c r="AO210" s="780"/>
      <c r="AP210" s="694"/>
      <c r="AQ210" s="694"/>
    </row>
    <row r="211" spans="1:43" ht="12.75" customHeight="1">
      <c r="A211" s="896" t="s">
        <v>2365</v>
      </c>
      <c r="B211" s="785"/>
      <c r="C211" s="906"/>
      <c r="D211" s="983"/>
      <c r="E211" s="906"/>
      <c r="F211" s="782"/>
      <c r="G211" s="782"/>
      <c r="H211" s="783"/>
      <c r="I211" s="783" t="e">
        <f>+SUMPRODUCT(I212:I218,X212:X218)</f>
        <v>#DIV/0!</v>
      </c>
      <c r="J211" s="874"/>
      <c r="K211" s="874"/>
      <c r="L211" s="784"/>
      <c r="M211" s="785"/>
      <c r="N211" s="785"/>
      <c r="O211" s="874"/>
      <c r="P211" s="874"/>
      <c r="Q211" s="874"/>
      <c r="R211" s="818"/>
      <c r="S211" s="874"/>
      <c r="T211" s="1015"/>
      <c r="U211" s="1036"/>
      <c r="V211" s="783">
        <f>+SUMPRODUCT(V212:V217,W212:W217)</f>
        <v>0</v>
      </c>
      <c r="W211" s="783">
        <v>0.5</v>
      </c>
      <c r="X211" s="783">
        <v>0.5</v>
      </c>
      <c r="Y211" s="789">
        <f>SUM(Y212:Y217)</f>
        <v>180000000</v>
      </c>
      <c r="Z211" s="789">
        <f>SUM(Z212:Z217)</f>
        <v>0</v>
      </c>
      <c r="AA211" s="789">
        <f>SUM(AA212:AA217)</f>
        <v>0</v>
      </c>
      <c r="AB211" s="1057">
        <f t="shared" si="39"/>
        <v>0</v>
      </c>
      <c r="AC211" s="789">
        <f>SUM(AC212:AC217)</f>
        <v>0</v>
      </c>
      <c r="AD211" s="863" t="e">
        <f t="shared" si="1"/>
        <v>#DIV/0!</v>
      </c>
      <c r="AE211" s="862">
        <f t="shared" si="150"/>
        <v>0</v>
      </c>
      <c r="AF211" s="862"/>
      <c r="AG211" s="862"/>
      <c r="AH211" s="792" t="e">
        <f t="shared" si="151"/>
        <v>#DIV/0!</v>
      </c>
      <c r="AI211" s="789">
        <f>SUM(AI212:AI217)</f>
        <v>500000000</v>
      </c>
      <c r="AJ211" s="789">
        <f>SUM(AJ212:AJ217)</f>
        <v>0</v>
      </c>
      <c r="AK211" s="1075">
        <f t="shared" si="152"/>
        <v>0</v>
      </c>
      <c r="AL211" s="843"/>
      <c r="AM211" s="794"/>
      <c r="AN211" s="795"/>
      <c r="AO211" s="796"/>
      <c r="AP211" s="695"/>
      <c r="AQ211" s="695"/>
    </row>
    <row r="212" spans="1:43" ht="12.75" customHeight="1">
      <c r="A212" s="898" t="s">
        <v>2312</v>
      </c>
      <c r="B212" s="950" t="s">
        <v>2367</v>
      </c>
      <c r="C212" s="974">
        <v>0</v>
      </c>
      <c r="D212" s="943">
        <v>40</v>
      </c>
      <c r="E212" s="909"/>
      <c r="F212" s="798"/>
      <c r="G212" s="798"/>
      <c r="H212" s="799" t="e">
        <f>IF(E212/C212&gt;=100%,100%,E212/C212)</f>
        <v>#DIV/0!</v>
      </c>
      <c r="I212" s="799">
        <f>IF(F212/D212&gt;=100%,100%,F212/D212)</f>
        <v>0</v>
      </c>
      <c r="J212" s="875"/>
      <c r="K212" s="875"/>
      <c r="L212" s="698"/>
      <c r="M212" s="701"/>
      <c r="N212" s="797"/>
      <c r="O212" s="875"/>
      <c r="P212" s="875"/>
      <c r="Q212" s="875"/>
      <c r="R212" s="801"/>
      <c r="S212" s="875"/>
      <c r="T212" s="1016">
        <v>40</v>
      </c>
      <c r="U212" s="1017">
        <f t="shared" si="58"/>
        <v>0</v>
      </c>
      <c r="V212" s="859">
        <f t="shared" si="5"/>
        <v>0</v>
      </c>
      <c r="W212" s="984">
        <v>0.05</v>
      </c>
      <c r="X212" s="845">
        <v>0.2</v>
      </c>
      <c r="Y212" s="1026">
        <v>99000000</v>
      </c>
      <c r="Z212" s="838"/>
      <c r="AA212" s="838"/>
      <c r="AB212" s="1058">
        <f t="shared" si="39"/>
        <v>0</v>
      </c>
      <c r="AC212" s="1054"/>
      <c r="AD212" s="865" t="e">
        <f t="shared" si="1"/>
        <v>#DIV/0!</v>
      </c>
      <c r="AE212" s="864">
        <f t="shared" si="150"/>
        <v>0</v>
      </c>
      <c r="AF212" s="864"/>
      <c r="AG212" s="864"/>
      <c r="AH212" s="808" t="e">
        <f t="shared" si="151"/>
        <v>#DIV/0!</v>
      </c>
      <c r="AI212" s="1026">
        <v>99000000</v>
      </c>
      <c r="AJ212" s="865">
        <f t="shared" si="157"/>
        <v>0</v>
      </c>
      <c r="AK212" s="1071">
        <f t="shared" si="152"/>
        <v>0</v>
      </c>
      <c r="AL212" s="837"/>
      <c r="AM212" s="810"/>
      <c r="AN212" s="811"/>
      <c r="AO212" s="1142" t="s">
        <v>2381</v>
      </c>
      <c r="AP212" s="690"/>
      <c r="AQ212" s="690"/>
    </row>
    <row r="213" spans="1:43" ht="12.75" customHeight="1">
      <c r="A213" s="898" t="s">
        <v>2313</v>
      </c>
      <c r="B213" s="943" t="s">
        <v>2367</v>
      </c>
      <c r="C213" s="974">
        <v>0</v>
      </c>
      <c r="D213" s="943">
        <v>1</v>
      </c>
      <c r="E213" s="909"/>
      <c r="F213" s="798"/>
      <c r="G213" s="798"/>
      <c r="H213" s="799" t="e">
        <f t="shared" ref="H213:H217" si="160">IF(E213/C213&gt;=100%,100%,E213/C213)</f>
        <v>#DIV/0!</v>
      </c>
      <c r="I213" s="799">
        <f t="shared" ref="I213:I217" si="161">IF(F213/D213&gt;=100%,100%,F213/D213)</f>
        <v>0</v>
      </c>
      <c r="J213" s="875"/>
      <c r="K213" s="875"/>
      <c r="L213" s="698"/>
      <c r="M213" s="701"/>
      <c r="N213" s="797"/>
      <c r="O213" s="875"/>
      <c r="P213" s="875"/>
      <c r="Q213" s="875"/>
      <c r="R213" s="801"/>
      <c r="S213" s="875"/>
      <c r="T213" s="1016">
        <v>1</v>
      </c>
      <c r="U213" s="1017">
        <f t="shared" si="58"/>
        <v>0</v>
      </c>
      <c r="V213" s="859">
        <f t="shared" si="5"/>
        <v>0</v>
      </c>
      <c r="W213" s="984">
        <v>0.15</v>
      </c>
      <c r="X213" s="845">
        <v>0.2</v>
      </c>
      <c r="Y213" s="1026">
        <v>30000000</v>
      </c>
      <c r="Z213" s="838"/>
      <c r="AA213" s="838"/>
      <c r="AB213" s="1058">
        <f t="shared" si="39"/>
        <v>0</v>
      </c>
      <c r="AC213" s="1054"/>
      <c r="AD213" s="865" t="e">
        <f t="shared" si="1"/>
        <v>#DIV/0!</v>
      </c>
      <c r="AE213" s="864">
        <f t="shared" si="150"/>
        <v>0</v>
      </c>
      <c r="AF213" s="864"/>
      <c r="AG213" s="864"/>
      <c r="AH213" s="808" t="e">
        <f t="shared" si="151"/>
        <v>#DIV/0!</v>
      </c>
      <c r="AI213" s="1026">
        <v>90000000</v>
      </c>
      <c r="AJ213" s="865">
        <f t="shared" si="157"/>
        <v>0</v>
      </c>
      <c r="AK213" s="1071">
        <f t="shared" si="152"/>
        <v>0</v>
      </c>
      <c r="AL213" s="837"/>
      <c r="AM213" s="810"/>
      <c r="AN213" s="811"/>
      <c r="AO213" s="1143"/>
      <c r="AP213" s="690"/>
      <c r="AQ213" s="690"/>
    </row>
    <row r="214" spans="1:43" ht="12.75" customHeight="1">
      <c r="A214" s="899" t="s">
        <v>2314</v>
      </c>
      <c r="B214" s="943" t="s">
        <v>2367</v>
      </c>
      <c r="C214" s="974">
        <v>2</v>
      </c>
      <c r="D214" s="943">
        <v>2</v>
      </c>
      <c r="E214" s="909"/>
      <c r="F214" s="798"/>
      <c r="G214" s="798"/>
      <c r="H214" s="799">
        <f t="shared" si="160"/>
        <v>0</v>
      </c>
      <c r="I214" s="799">
        <f t="shared" si="161"/>
        <v>0</v>
      </c>
      <c r="J214" s="875"/>
      <c r="K214" s="875"/>
      <c r="L214" s="890"/>
      <c r="M214" s="891"/>
      <c r="N214" s="797"/>
      <c r="O214" s="875"/>
      <c r="P214" s="875"/>
      <c r="Q214" s="875"/>
      <c r="R214" s="801"/>
      <c r="S214" s="875"/>
      <c r="T214" s="1016">
        <v>8</v>
      </c>
      <c r="U214" s="1017">
        <f t="shared" ref="U214:U222" si="162">SUM(E214:F214)</f>
        <v>0</v>
      </c>
      <c r="V214" s="859">
        <f t="shared" ref="V214:V222" si="163">IF(U214/T214&gt;=100%,100%,U214/T214)</f>
        <v>0</v>
      </c>
      <c r="W214" s="984">
        <v>0.25</v>
      </c>
      <c r="X214" s="845">
        <v>0.2</v>
      </c>
      <c r="Y214" s="1026">
        <v>20000000</v>
      </c>
      <c r="Z214" s="838"/>
      <c r="AA214" s="838"/>
      <c r="AB214" s="1058">
        <f t="shared" ref="AB214:AB217" si="164">+AA214/Y214</f>
        <v>0</v>
      </c>
      <c r="AC214" s="1054"/>
      <c r="AD214" s="865" t="e">
        <f t="shared" si="1"/>
        <v>#DIV/0!</v>
      </c>
      <c r="AE214" s="864">
        <f t="shared" si="150"/>
        <v>0</v>
      </c>
      <c r="AF214" s="864"/>
      <c r="AG214" s="864"/>
      <c r="AH214" s="808" t="e">
        <f t="shared" si="151"/>
        <v>#DIV/0!</v>
      </c>
      <c r="AI214" s="1026">
        <v>110000000</v>
      </c>
      <c r="AJ214" s="865">
        <f t="shared" si="157"/>
        <v>0</v>
      </c>
      <c r="AK214" s="1071">
        <f t="shared" si="152"/>
        <v>0</v>
      </c>
      <c r="AL214" s="837"/>
      <c r="AM214" s="810"/>
      <c r="AN214" s="811"/>
      <c r="AO214" s="1143"/>
      <c r="AP214" s="690"/>
      <c r="AQ214" s="690"/>
    </row>
    <row r="215" spans="1:43" ht="12.75" customHeight="1">
      <c r="A215" s="902" t="s">
        <v>2315</v>
      </c>
      <c r="B215" s="943" t="s">
        <v>2367</v>
      </c>
      <c r="C215" s="974">
        <v>0</v>
      </c>
      <c r="D215" s="943">
        <v>0</v>
      </c>
      <c r="E215" s="909"/>
      <c r="F215" s="798"/>
      <c r="G215" s="798"/>
      <c r="H215" s="799" t="e">
        <f t="shared" si="160"/>
        <v>#DIV/0!</v>
      </c>
      <c r="I215" s="799" t="e">
        <f t="shared" si="161"/>
        <v>#DIV/0!</v>
      </c>
      <c r="J215" s="875"/>
      <c r="K215" s="875"/>
      <c r="L215" s="890"/>
      <c r="M215" s="891"/>
      <c r="N215" s="797"/>
      <c r="O215" s="875"/>
      <c r="P215" s="875"/>
      <c r="Q215" s="875"/>
      <c r="R215" s="801"/>
      <c r="S215" s="875"/>
      <c r="T215" s="1016">
        <v>1</v>
      </c>
      <c r="U215" s="1017">
        <f t="shared" si="162"/>
        <v>0</v>
      </c>
      <c r="V215" s="859">
        <f t="shared" si="163"/>
        <v>0</v>
      </c>
      <c r="W215" s="984">
        <v>0.1</v>
      </c>
      <c r="X215" s="845">
        <v>0</v>
      </c>
      <c r="Y215" s="1026">
        <v>0</v>
      </c>
      <c r="Z215" s="838"/>
      <c r="AA215" s="838"/>
      <c r="AB215" s="1058" t="e">
        <f t="shared" si="164"/>
        <v>#DIV/0!</v>
      </c>
      <c r="AC215" s="1054"/>
      <c r="AD215" s="865" t="e">
        <f t="shared" si="1"/>
        <v>#DIV/0!</v>
      </c>
      <c r="AE215" s="864">
        <f t="shared" si="150"/>
        <v>0</v>
      </c>
      <c r="AF215" s="864"/>
      <c r="AG215" s="864"/>
      <c r="AH215" s="808" t="e">
        <f t="shared" si="151"/>
        <v>#DIV/0!</v>
      </c>
      <c r="AI215" s="1026">
        <v>60000000</v>
      </c>
      <c r="AJ215" s="865">
        <f t="shared" si="157"/>
        <v>0</v>
      </c>
      <c r="AK215" s="1071">
        <f t="shared" si="152"/>
        <v>0</v>
      </c>
      <c r="AL215" s="837"/>
      <c r="AM215" s="810"/>
      <c r="AN215" s="811"/>
      <c r="AO215" s="1144"/>
      <c r="AP215" s="690"/>
      <c r="AQ215" s="690"/>
    </row>
    <row r="216" spans="1:43" ht="12.75" customHeight="1">
      <c r="A216" s="897" t="s">
        <v>2316</v>
      </c>
      <c r="B216" s="943" t="s">
        <v>2367</v>
      </c>
      <c r="C216" s="974">
        <v>1</v>
      </c>
      <c r="D216" s="943">
        <v>1</v>
      </c>
      <c r="E216" s="909"/>
      <c r="F216" s="798"/>
      <c r="G216" s="798"/>
      <c r="H216" s="799">
        <f t="shared" si="160"/>
        <v>0</v>
      </c>
      <c r="I216" s="799">
        <f t="shared" si="161"/>
        <v>0</v>
      </c>
      <c r="J216" s="875"/>
      <c r="K216" s="875"/>
      <c r="L216" s="890"/>
      <c r="M216" s="891"/>
      <c r="N216" s="797"/>
      <c r="O216" s="875"/>
      <c r="P216" s="875"/>
      <c r="Q216" s="875"/>
      <c r="R216" s="801"/>
      <c r="S216" s="875"/>
      <c r="T216" s="1016">
        <v>1</v>
      </c>
      <c r="U216" s="1017">
        <f t="shared" si="162"/>
        <v>0</v>
      </c>
      <c r="V216" s="859">
        <f t="shared" si="163"/>
        <v>0</v>
      </c>
      <c r="W216" s="984">
        <v>0.23</v>
      </c>
      <c r="X216" s="845">
        <v>0.2</v>
      </c>
      <c r="Y216" s="1026">
        <v>11000000</v>
      </c>
      <c r="Z216" s="838"/>
      <c r="AA216" s="838"/>
      <c r="AB216" s="1058">
        <f t="shared" si="164"/>
        <v>0</v>
      </c>
      <c r="AC216" s="1054"/>
      <c r="AD216" s="865" t="e">
        <f t="shared" si="1"/>
        <v>#DIV/0!</v>
      </c>
      <c r="AE216" s="864">
        <f t="shared" si="150"/>
        <v>0</v>
      </c>
      <c r="AF216" s="864"/>
      <c r="AG216" s="864"/>
      <c r="AH216" s="808" t="e">
        <f t="shared" si="151"/>
        <v>#DIV/0!</v>
      </c>
      <c r="AI216" s="1026">
        <v>81000000</v>
      </c>
      <c r="AJ216" s="865">
        <f t="shared" si="157"/>
        <v>0</v>
      </c>
      <c r="AK216" s="1071">
        <f t="shared" si="152"/>
        <v>0</v>
      </c>
      <c r="AL216" s="837"/>
      <c r="AM216" s="810"/>
      <c r="AN216" s="811"/>
      <c r="AO216" s="1090" t="s">
        <v>2381</v>
      </c>
      <c r="AP216" s="690"/>
      <c r="AQ216" s="690"/>
    </row>
    <row r="217" spans="1:43" ht="12.75" customHeight="1" thickBot="1">
      <c r="A217" s="897" t="s">
        <v>2317</v>
      </c>
      <c r="B217" s="943" t="s">
        <v>2367</v>
      </c>
      <c r="C217" s="974">
        <v>1</v>
      </c>
      <c r="D217" s="943">
        <v>1</v>
      </c>
      <c r="E217" s="909"/>
      <c r="F217" s="798"/>
      <c r="G217" s="798"/>
      <c r="H217" s="799">
        <f t="shared" si="160"/>
        <v>0</v>
      </c>
      <c r="I217" s="799">
        <f t="shared" si="161"/>
        <v>0</v>
      </c>
      <c r="J217" s="875"/>
      <c r="K217" s="875"/>
      <c r="L217" s="700"/>
      <c r="M217" s="702"/>
      <c r="N217" s="797"/>
      <c r="O217" s="875"/>
      <c r="P217" s="875"/>
      <c r="Q217" s="875"/>
      <c r="R217" s="801"/>
      <c r="S217" s="875"/>
      <c r="T217" s="1016">
        <v>1</v>
      </c>
      <c r="U217" s="1017">
        <f t="shared" si="162"/>
        <v>0</v>
      </c>
      <c r="V217" s="859">
        <f t="shared" si="163"/>
        <v>0</v>
      </c>
      <c r="W217" s="984">
        <v>0.22</v>
      </c>
      <c r="X217" s="845">
        <v>0.2</v>
      </c>
      <c r="Y217" s="1026">
        <v>20000000</v>
      </c>
      <c r="Z217" s="838"/>
      <c r="AA217" s="838"/>
      <c r="AB217" s="1058">
        <f t="shared" si="164"/>
        <v>0</v>
      </c>
      <c r="AC217" s="1054"/>
      <c r="AD217" s="865" t="e">
        <f t="shared" si="1"/>
        <v>#DIV/0!</v>
      </c>
      <c r="AE217" s="864">
        <f t="shared" si="150"/>
        <v>0</v>
      </c>
      <c r="AF217" s="864"/>
      <c r="AG217" s="864"/>
      <c r="AH217" s="808" t="e">
        <f t="shared" si="151"/>
        <v>#DIV/0!</v>
      </c>
      <c r="AI217" s="1026">
        <v>60000000</v>
      </c>
      <c r="AJ217" s="865">
        <f t="shared" si="157"/>
        <v>0</v>
      </c>
      <c r="AK217" s="1071">
        <f t="shared" si="152"/>
        <v>0</v>
      </c>
      <c r="AL217" s="837"/>
      <c r="AM217" s="810"/>
      <c r="AN217" s="811"/>
      <c r="AO217" s="1090" t="s">
        <v>2381</v>
      </c>
      <c r="AP217" s="690"/>
      <c r="AQ217" s="690"/>
    </row>
    <row r="218" spans="1:43" ht="51.75" customHeight="1">
      <c r="A218" s="896" t="s">
        <v>2366</v>
      </c>
      <c r="B218" s="785"/>
      <c r="C218" s="906"/>
      <c r="D218" s="983"/>
      <c r="E218" s="906"/>
      <c r="F218" s="782"/>
      <c r="G218" s="782"/>
      <c r="H218" s="783"/>
      <c r="I218" s="783">
        <f>+SUMPRODUCT(I219:I222,X219:X222)</f>
        <v>0</v>
      </c>
      <c r="J218" s="874"/>
      <c r="K218" s="874"/>
      <c r="L218" s="784"/>
      <c r="M218" s="785"/>
      <c r="N218" s="785"/>
      <c r="O218" s="874"/>
      <c r="P218" s="874"/>
      <c r="Q218" s="874"/>
      <c r="R218" s="818"/>
      <c r="S218" s="874"/>
      <c r="T218" s="1015"/>
      <c r="U218" s="1039"/>
      <c r="V218" s="783">
        <f>+SUMPRODUCT(V219:V222,W219:W222)</f>
        <v>0</v>
      </c>
      <c r="W218" s="783">
        <v>0.5</v>
      </c>
      <c r="X218" s="783">
        <v>0.5</v>
      </c>
      <c r="Y218" s="789">
        <f>SUM(Y219:Y222)</f>
        <v>300000000</v>
      </c>
      <c r="Z218" s="789">
        <f>SUM(Z219:Z222)</f>
        <v>0</v>
      </c>
      <c r="AA218" s="789">
        <f>SUM(AA219:AA222)</f>
        <v>0</v>
      </c>
      <c r="AB218" s="1057">
        <f t="shared" ref="AB218:AB222" si="165">+AA218/Y218</f>
        <v>0</v>
      </c>
      <c r="AC218" s="789">
        <f>SUM(AC219:AC222)</f>
        <v>0</v>
      </c>
      <c r="AD218" s="863" t="e">
        <f t="shared" si="1"/>
        <v>#DIV/0!</v>
      </c>
      <c r="AE218" s="862">
        <f t="shared" si="150"/>
        <v>0</v>
      </c>
      <c r="AF218" s="862"/>
      <c r="AG218" s="862"/>
      <c r="AH218" s="792" t="e">
        <f t="shared" si="151"/>
        <v>#DIV/0!</v>
      </c>
      <c r="AI218" s="789">
        <f>SUM(AI219:AI222)</f>
        <v>1200000000</v>
      </c>
      <c r="AJ218" s="789">
        <f>SUM(AJ219:AJ222)</f>
        <v>0</v>
      </c>
      <c r="AK218" s="1075">
        <f t="shared" si="152"/>
        <v>0</v>
      </c>
      <c r="AL218" s="843"/>
      <c r="AM218" s="794"/>
      <c r="AN218" s="795"/>
      <c r="AO218" s="796"/>
      <c r="AP218" s="695"/>
      <c r="AQ218" s="695"/>
    </row>
    <row r="219" spans="1:43" ht="12.75" customHeight="1">
      <c r="A219" s="897" t="s">
        <v>2318</v>
      </c>
      <c r="B219" s="948" t="s">
        <v>2367</v>
      </c>
      <c r="C219" s="980">
        <v>1</v>
      </c>
      <c r="D219" s="948">
        <v>2</v>
      </c>
      <c r="E219" s="909"/>
      <c r="F219" s="798"/>
      <c r="G219" s="798"/>
      <c r="H219" s="799">
        <f>IF(E219/C219&gt;=100%,100%,E219/C219)</f>
        <v>0</v>
      </c>
      <c r="I219" s="799">
        <f>IF(F219/D219&gt;=100%,100%,F219/D219)</f>
        <v>0</v>
      </c>
      <c r="J219" s="875"/>
      <c r="K219" s="875"/>
      <c r="L219" s="698"/>
      <c r="M219" s="701"/>
      <c r="N219" s="797"/>
      <c r="O219" s="875"/>
      <c r="P219" s="875"/>
      <c r="Q219" s="875"/>
      <c r="R219" s="801"/>
      <c r="S219" s="875"/>
      <c r="T219" s="1016">
        <v>7</v>
      </c>
      <c r="U219" s="1017">
        <f t="shared" si="162"/>
        <v>0</v>
      </c>
      <c r="V219" s="859">
        <f t="shared" si="163"/>
        <v>0</v>
      </c>
      <c r="W219" s="984">
        <v>0.25</v>
      </c>
      <c r="X219" s="845">
        <v>0.25</v>
      </c>
      <c r="Y219" s="1027">
        <v>30000000</v>
      </c>
      <c r="Z219" s="838"/>
      <c r="AA219" s="838"/>
      <c r="AB219" s="1058">
        <f t="shared" si="165"/>
        <v>0</v>
      </c>
      <c r="AC219" s="1054"/>
      <c r="AD219" s="865" t="e">
        <f t="shared" si="1"/>
        <v>#DIV/0!</v>
      </c>
      <c r="AE219" s="864">
        <f t="shared" si="150"/>
        <v>0</v>
      </c>
      <c r="AF219" s="864"/>
      <c r="AG219" s="864"/>
      <c r="AH219" s="808" t="e">
        <f t="shared" si="151"/>
        <v>#DIV/0!</v>
      </c>
      <c r="AI219" s="1027">
        <v>85000000</v>
      </c>
      <c r="AJ219" s="865">
        <f t="shared" si="157"/>
        <v>0</v>
      </c>
      <c r="AK219" s="1071">
        <f t="shared" si="152"/>
        <v>0</v>
      </c>
      <c r="AL219" s="837"/>
      <c r="AM219" s="810"/>
      <c r="AN219" s="811"/>
      <c r="AO219" s="1142" t="s">
        <v>2383</v>
      </c>
      <c r="AP219" s="690"/>
      <c r="AQ219" s="690"/>
    </row>
    <row r="220" spans="1:43" ht="12.75" customHeight="1">
      <c r="A220" s="897" t="s">
        <v>2319</v>
      </c>
      <c r="B220" s="948" t="s">
        <v>2367</v>
      </c>
      <c r="C220" s="980">
        <v>1</v>
      </c>
      <c r="D220" s="948">
        <v>1</v>
      </c>
      <c r="E220" s="909"/>
      <c r="F220" s="798"/>
      <c r="G220" s="798"/>
      <c r="H220" s="799">
        <f t="shared" ref="H220:H222" si="166">IF(E220/C220&gt;=100%,100%,E220/C220)</f>
        <v>0</v>
      </c>
      <c r="I220" s="799">
        <f t="shared" ref="I220:I222" si="167">IF(F220/D220&gt;=100%,100%,F220/D220)</f>
        <v>0</v>
      </c>
      <c r="J220" s="875"/>
      <c r="K220" s="875"/>
      <c r="L220" s="698"/>
      <c r="M220" s="701"/>
      <c r="N220" s="797"/>
      <c r="O220" s="875"/>
      <c r="P220" s="875"/>
      <c r="Q220" s="875"/>
      <c r="R220" s="801"/>
      <c r="S220" s="875"/>
      <c r="T220" s="1016">
        <v>1</v>
      </c>
      <c r="U220" s="1017">
        <f t="shared" si="162"/>
        <v>0</v>
      </c>
      <c r="V220" s="859">
        <f t="shared" si="163"/>
        <v>0</v>
      </c>
      <c r="W220" s="984">
        <v>0.15</v>
      </c>
      <c r="X220" s="845">
        <v>0.2</v>
      </c>
      <c r="Y220" s="1027">
        <v>40000000</v>
      </c>
      <c r="Z220" s="838"/>
      <c r="AA220" s="838"/>
      <c r="AB220" s="1058">
        <f t="shared" si="165"/>
        <v>0</v>
      </c>
      <c r="AC220" s="1054"/>
      <c r="AD220" s="865" t="e">
        <f t="shared" si="1"/>
        <v>#DIV/0!</v>
      </c>
      <c r="AE220" s="864">
        <f t="shared" si="150"/>
        <v>0</v>
      </c>
      <c r="AF220" s="864"/>
      <c r="AG220" s="864"/>
      <c r="AH220" s="808" t="e">
        <f t="shared" si="151"/>
        <v>#DIV/0!</v>
      </c>
      <c r="AI220" s="1027">
        <v>150000000</v>
      </c>
      <c r="AJ220" s="865">
        <f t="shared" si="157"/>
        <v>0</v>
      </c>
      <c r="AK220" s="1071">
        <f t="shared" si="152"/>
        <v>0</v>
      </c>
      <c r="AL220" s="837"/>
      <c r="AM220" s="810"/>
      <c r="AN220" s="811"/>
      <c r="AO220" s="1143"/>
      <c r="AP220" s="690"/>
      <c r="AQ220" s="690"/>
    </row>
    <row r="221" spans="1:43" ht="12.75" customHeight="1">
      <c r="A221" s="897" t="s">
        <v>2320</v>
      </c>
      <c r="B221" s="948" t="s">
        <v>2367</v>
      </c>
      <c r="C221" s="980">
        <v>1</v>
      </c>
      <c r="D221" s="948">
        <v>1</v>
      </c>
      <c r="E221" s="909"/>
      <c r="F221" s="798"/>
      <c r="G221" s="798"/>
      <c r="H221" s="799">
        <f t="shared" si="166"/>
        <v>0</v>
      </c>
      <c r="I221" s="799">
        <f t="shared" si="167"/>
        <v>0</v>
      </c>
      <c r="J221" s="875"/>
      <c r="K221" s="875"/>
      <c r="L221" s="890"/>
      <c r="M221" s="891"/>
      <c r="N221" s="797"/>
      <c r="O221" s="875"/>
      <c r="P221" s="875"/>
      <c r="Q221" s="875"/>
      <c r="R221" s="801"/>
      <c r="S221" s="875"/>
      <c r="T221" s="1016">
        <v>1</v>
      </c>
      <c r="U221" s="1017">
        <f t="shared" si="162"/>
        <v>0</v>
      </c>
      <c r="V221" s="859">
        <f t="shared" si="163"/>
        <v>0</v>
      </c>
      <c r="W221" s="984">
        <v>0.4</v>
      </c>
      <c r="X221" s="892">
        <v>0.15</v>
      </c>
      <c r="Y221" s="1027">
        <v>200000000</v>
      </c>
      <c r="Z221" s="838"/>
      <c r="AA221" s="838"/>
      <c r="AB221" s="1058">
        <f t="shared" si="165"/>
        <v>0</v>
      </c>
      <c r="AC221" s="1054"/>
      <c r="AD221" s="865" t="e">
        <f t="shared" si="1"/>
        <v>#DIV/0!</v>
      </c>
      <c r="AE221" s="864">
        <f t="shared" si="150"/>
        <v>0</v>
      </c>
      <c r="AF221" s="864"/>
      <c r="AG221" s="864"/>
      <c r="AH221" s="808" t="e">
        <f t="shared" si="151"/>
        <v>#DIV/0!</v>
      </c>
      <c r="AI221" s="1027">
        <v>900000000</v>
      </c>
      <c r="AJ221" s="865">
        <f t="shared" si="157"/>
        <v>0</v>
      </c>
      <c r="AK221" s="1071">
        <f t="shared" si="152"/>
        <v>0</v>
      </c>
      <c r="AL221" s="837"/>
      <c r="AM221" s="810"/>
      <c r="AN221" s="811"/>
      <c r="AO221" s="1144"/>
      <c r="AP221" s="690"/>
      <c r="AQ221" s="690"/>
    </row>
    <row r="222" spans="1:43" ht="13.5" customHeight="1" thickBot="1">
      <c r="A222" s="897" t="s">
        <v>2321</v>
      </c>
      <c r="B222" s="951" t="s">
        <v>2369</v>
      </c>
      <c r="C222" s="979">
        <v>1</v>
      </c>
      <c r="D222" s="1001">
        <v>1</v>
      </c>
      <c r="E222" s="909"/>
      <c r="F222" s="798"/>
      <c r="G222" s="798"/>
      <c r="H222" s="799">
        <f t="shared" si="166"/>
        <v>0</v>
      </c>
      <c r="I222" s="799">
        <f t="shared" si="167"/>
        <v>0</v>
      </c>
      <c r="J222" s="875"/>
      <c r="K222" s="875"/>
      <c r="L222" s="890"/>
      <c r="M222" s="891"/>
      <c r="N222" s="797"/>
      <c r="O222" s="875"/>
      <c r="P222" s="875"/>
      <c r="Q222" s="875"/>
      <c r="R222" s="801"/>
      <c r="S222" s="875"/>
      <c r="T222" s="893">
        <v>1</v>
      </c>
      <c r="U222" s="1017">
        <f t="shared" si="162"/>
        <v>0</v>
      </c>
      <c r="V222" s="859">
        <f t="shared" si="163"/>
        <v>0</v>
      </c>
      <c r="W222" s="1045">
        <v>0.2</v>
      </c>
      <c r="X222" s="892">
        <v>0.4</v>
      </c>
      <c r="Y222" s="1027">
        <v>30000000</v>
      </c>
      <c r="Z222" s="838"/>
      <c r="AA222" s="838"/>
      <c r="AB222" s="1060">
        <f t="shared" si="165"/>
        <v>0</v>
      </c>
      <c r="AC222" s="1054"/>
      <c r="AD222" s="865" t="e">
        <f t="shared" si="1"/>
        <v>#DIV/0!</v>
      </c>
      <c r="AE222" s="864">
        <f t="shared" si="150"/>
        <v>0</v>
      </c>
      <c r="AF222" s="864"/>
      <c r="AG222" s="864"/>
      <c r="AH222" s="808" t="e">
        <f t="shared" si="151"/>
        <v>#DIV/0!</v>
      </c>
      <c r="AI222" s="1027">
        <v>65000000</v>
      </c>
      <c r="AJ222" s="865">
        <f t="shared" si="157"/>
        <v>0</v>
      </c>
      <c r="AK222" s="1071">
        <f t="shared" si="152"/>
        <v>0</v>
      </c>
      <c r="AL222" s="837"/>
      <c r="AM222" s="1082"/>
      <c r="AN222" s="1083"/>
      <c r="AO222" s="1090" t="s">
        <v>2381</v>
      </c>
      <c r="AP222" s="1084"/>
      <c r="AQ222" s="1084"/>
    </row>
    <row r="223" spans="1:43" ht="26.25" customHeight="1" thickBot="1">
      <c r="A223" s="1132" t="s">
        <v>1281</v>
      </c>
      <c r="B223" s="1133"/>
      <c r="C223" s="742"/>
      <c r="D223" s="742"/>
      <c r="E223" s="742"/>
      <c r="F223" s="742"/>
      <c r="G223" s="742"/>
      <c r="H223" s="711" t="e">
        <f>+H8*W8+H66*W66+H124*W124+H139*W139+H158*W158</f>
        <v>#DIV/0!</v>
      </c>
      <c r="I223" s="711" t="e">
        <f>+I8*X8+I66*X66+I124*X124+I139*X139+I158*X158</f>
        <v>#DIV/0!</v>
      </c>
      <c r="J223" s="742"/>
      <c r="K223" s="742"/>
      <c r="L223" s="742"/>
      <c r="M223" s="742"/>
      <c r="N223" s="742"/>
      <c r="O223" s="742"/>
      <c r="P223" s="742"/>
      <c r="Q223" s="742"/>
      <c r="R223" s="742"/>
      <c r="S223" s="664"/>
      <c r="T223" s="744"/>
      <c r="U223" s="1002"/>
      <c r="V223" s="704">
        <f>+(V8*W8)+(V66*W66)+(V124*W124)+(V139*W139)+(V158*W158)</f>
        <v>0</v>
      </c>
      <c r="W223" s="1033"/>
      <c r="X223" s="664"/>
      <c r="Y223" s="1030">
        <f>+Y8+Y66+Y124+Y139+Y158</f>
        <v>22506979849</v>
      </c>
      <c r="Z223" s="1030">
        <f>+Z8+Z66+Z124+Z139+Z158</f>
        <v>0</v>
      </c>
      <c r="AA223" s="1030">
        <f>+AA8+AA66+AA124+AA139+AA158</f>
        <v>0</v>
      </c>
      <c r="AB223" s="1048">
        <f>+AA223/Y223</f>
        <v>0</v>
      </c>
      <c r="AC223" s="1030">
        <f>+AC8+AC66+AC124+AC139+AC158</f>
        <v>0</v>
      </c>
      <c r="AD223" s="876" t="e">
        <f t="shared" si="1"/>
        <v>#DIV/0!</v>
      </c>
      <c r="AE223" s="877">
        <f t="shared" si="150"/>
        <v>0</v>
      </c>
      <c r="AF223" s="877"/>
      <c r="AG223" s="877"/>
      <c r="AH223" s="877" t="e">
        <f t="shared" si="151"/>
        <v>#DIV/0!</v>
      </c>
      <c r="AI223" s="1030">
        <f>+AI8+AI66+AI124+AI139+AI158</f>
        <v>87871879484.459991</v>
      </c>
      <c r="AJ223" s="1030">
        <f>+AJ8+AJ66+AJ124+AJ139+AJ158</f>
        <v>0</v>
      </c>
      <c r="AK223" s="876">
        <f>+AJ223/AI223</f>
        <v>0</v>
      </c>
      <c r="AL223" s="1081"/>
      <c r="AM223" s="1085"/>
      <c r="AN223" s="1087"/>
      <c r="AO223" s="1085"/>
      <c r="AP223" s="1087"/>
      <c r="AQ223" s="1086"/>
    </row>
    <row r="224" spans="1:43" ht="19.5" customHeight="1">
      <c r="A224" s="1134" t="s">
        <v>1282</v>
      </c>
      <c r="B224" s="1134"/>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c r="AA224" s="1134"/>
      <c r="AB224" s="1134"/>
      <c r="AC224" s="1134"/>
      <c r="AD224" s="1134"/>
      <c r="AE224" s="1134"/>
      <c r="AF224" s="1134"/>
      <c r="AG224" s="1134"/>
      <c r="AH224" s="1134"/>
      <c r="AI224" s="1134"/>
      <c r="AJ224" s="1134"/>
      <c r="AK224" s="1134"/>
      <c r="AL224" s="1113"/>
    </row>
    <row r="225" spans="1:38">
      <c r="AL225" s="692"/>
    </row>
    <row r="226" spans="1:38" ht="23.25" customHeight="1">
      <c r="A226" s="1127"/>
      <c r="B226" s="1127"/>
      <c r="C226" s="1127"/>
      <c r="D226" s="1127"/>
      <c r="E226" s="1127"/>
      <c r="F226" s="1127"/>
      <c r="G226" s="1127"/>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c r="AB226" s="1127"/>
      <c r="AC226" s="1127"/>
      <c r="AD226" s="1127"/>
      <c r="AE226" s="1127"/>
      <c r="AF226" s="1127"/>
      <c r="AG226" s="1127"/>
      <c r="AH226" s="1127"/>
      <c r="AI226" s="1127"/>
      <c r="AJ226" s="1127"/>
      <c r="AK226" s="1127"/>
    </row>
    <row r="227" spans="1:38" ht="19.5" customHeight="1">
      <c r="A227" s="1127"/>
      <c r="B227" s="1127"/>
      <c r="C227" s="741"/>
      <c r="D227" s="741"/>
      <c r="E227" s="741"/>
      <c r="F227" s="741"/>
      <c r="G227" s="741"/>
      <c r="H227" s="741"/>
      <c r="I227" s="741"/>
      <c r="J227" s="741"/>
      <c r="K227" s="741"/>
      <c r="L227" s="741"/>
      <c r="M227" s="741"/>
      <c r="N227" s="741"/>
      <c r="O227" s="741"/>
      <c r="P227" s="741"/>
      <c r="Q227" s="741"/>
      <c r="R227" s="741"/>
      <c r="S227" s="741"/>
      <c r="T227" s="743"/>
      <c r="U227" s="743"/>
      <c r="V227" s="741"/>
      <c r="W227" s="741"/>
      <c r="X227" s="741"/>
      <c r="Y227" s="1127"/>
      <c r="Z227" s="1127"/>
      <c r="AA227" s="1127"/>
      <c r="AB227" s="1127"/>
      <c r="AC227" s="1127"/>
      <c r="AD227" s="1127"/>
      <c r="AE227" s="1127"/>
      <c r="AF227" s="1127"/>
      <c r="AG227" s="1127"/>
      <c r="AH227" s="1127"/>
      <c r="AI227" s="1127"/>
      <c r="AJ227" s="1127"/>
      <c r="AK227" s="1127"/>
    </row>
    <row r="228" spans="1:38" ht="59.25" customHeight="1">
      <c r="A228" s="1111"/>
      <c r="B228" s="1111"/>
      <c r="C228" s="741"/>
      <c r="D228" s="741"/>
      <c r="E228" s="741"/>
      <c r="F228" s="741"/>
      <c r="G228" s="741"/>
      <c r="H228" s="741"/>
      <c r="I228" s="741"/>
      <c r="J228" s="740"/>
      <c r="K228" s="740"/>
      <c r="L228" s="740"/>
      <c r="M228" s="740"/>
      <c r="N228" s="740"/>
      <c r="O228" s="740"/>
      <c r="P228" s="740"/>
      <c r="Q228" s="740"/>
      <c r="R228" s="740"/>
      <c r="S228" s="740"/>
      <c r="T228" s="743"/>
      <c r="U228" s="743"/>
      <c r="V228" s="741"/>
      <c r="W228" s="740"/>
      <c r="X228" s="740"/>
      <c r="Y228" s="1112"/>
      <c r="Z228" s="1112"/>
      <c r="AA228" s="1112"/>
      <c r="AB228" s="1112"/>
      <c r="AC228" s="1112"/>
      <c r="AD228" s="1112"/>
      <c r="AE228" s="1112"/>
      <c r="AF228" s="1112"/>
      <c r="AG228" s="1112"/>
      <c r="AH228" s="1112"/>
      <c r="AI228" s="1112"/>
      <c r="AJ228" s="1112"/>
      <c r="AK228" s="1112"/>
    </row>
    <row r="229" spans="1:38" ht="42.75" customHeight="1">
      <c r="A229" s="1111"/>
      <c r="B229" s="1111"/>
      <c r="C229" s="741"/>
      <c r="D229" s="741"/>
      <c r="E229" s="741"/>
      <c r="F229" s="741"/>
      <c r="G229" s="741"/>
      <c r="H229" s="741"/>
      <c r="I229" s="741"/>
      <c r="J229" s="740"/>
      <c r="K229" s="740"/>
      <c r="L229" s="740"/>
      <c r="M229" s="740"/>
      <c r="N229" s="740"/>
      <c r="O229" s="740"/>
      <c r="P229" s="740"/>
      <c r="Q229" s="740"/>
      <c r="R229" s="740"/>
      <c r="S229" s="740"/>
      <c r="T229" s="743"/>
      <c r="U229" s="743"/>
      <c r="V229" s="741"/>
      <c r="W229" s="740"/>
      <c r="X229" s="740"/>
      <c r="Y229" s="1112"/>
      <c r="Z229" s="1112"/>
      <c r="AA229" s="1112"/>
      <c r="AB229" s="1112"/>
      <c r="AC229" s="1112"/>
      <c r="AD229" s="1112"/>
      <c r="AE229" s="1112"/>
      <c r="AF229" s="1112"/>
      <c r="AG229" s="1112"/>
      <c r="AH229" s="1112"/>
      <c r="AI229" s="1112"/>
      <c r="AJ229" s="1112"/>
      <c r="AK229" s="1112"/>
    </row>
    <row r="230" spans="1:38" ht="27" customHeight="1">
      <c r="A230" s="1111"/>
      <c r="B230" s="1111"/>
      <c r="C230" s="741"/>
      <c r="D230" s="741"/>
      <c r="E230" s="741"/>
      <c r="F230" s="741"/>
      <c r="G230" s="741"/>
      <c r="H230" s="741"/>
      <c r="I230" s="741"/>
      <c r="J230" s="740"/>
      <c r="K230" s="740"/>
      <c r="L230" s="740"/>
      <c r="M230" s="740"/>
      <c r="N230" s="740"/>
      <c r="O230" s="740"/>
      <c r="P230" s="740"/>
      <c r="Q230" s="740"/>
      <c r="R230" s="740"/>
      <c r="S230" s="740"/>
      <c r="T230" s="743"/>
      <c r="U230" s="743"/>
      <c r="V230" s="741"/>
      <c r="W230" s="740"/>
      <c r="X230" s="740"/>
      <c r="Y230" s="1112"/>
      <c r="Z230" s="1112"/>
      <c r="AA230" s="1112"/>
      <c r="AB230" s="1112"/>
      <c r="AC230" s="1112"/>
      <c r="AD230" s="1112"/>
      <c r="AE230" s="1112"/>
      <c r="AF230" s="1112"/>
      <c r="AG230" s="1112"/>
      <c r="AH230" s="1112"/>
      <c r="AI230" s="1112"/>
      <c r="AJ230" s="1112"/>
      <c r="AK230" s="1112"/>
    </row>
    <row r="231" spans="1:38" ht="40.5" customHeight="1">
      <c r="A231" s="1111"/>
      <c r="B231" s="1111"/>
      <c r="C231" s="741"/>
      <c r="D231" s="741"/>
      <c r="E231" s="741"/>
      <c r="F231" s="741"/>
      <c r="G231" s="741"/>
      <c r="H231" s="741"/>
      <c r="I231" s="741"/>
      <c r="J231" s="740"/>
      <c r="K231" s="740"/>
      <c r="L231" s="740"/>
      <c r="M231" s="740"/>
      <c r="N231" s="740"/>
      <c r="O231" s="740"/>
      <c r="P231" s="740"/>
      <c r="Q231" s="740"/>
      <c r="R231" s="740"/>
      <c r="S231" s="740"/>
      <c r="T231" s="743"/>
      <c r="U231" s="743"/>
      <c r="V231" s="741"/>
      <c r="W231" s="740"/>
      <c r="X231" s="740"/>
      <c r="Y231" s="1112"/>
      <c r="Z231" s="1112"/>
      <c r="AA231" s="1112"/>
      <c r="AB231" s="1112"/>
      <c r="AC231" s="1112"/>
      <c r="AD231" s="1112"/>
      <c r="AE231" s="1112"/>
      <c r="AF231" s="1112"/>
      <c r="AG231" s="1112"/>
      <c r="AH231" s="1112"/>
      <c r="AI231" s="1112"/>
      <c r="AJ231" s="1112"/>
      <c r="AK231" s="1112"/>
    </row>
    <row r="232" spans="1:38" ht="35.25" customHeight="1">
      <c r="A232" s="1111"/>
      <c r="B232" s="1111"/>
      <c r="C232" s="741"/>
      <c r="D232" s="741"/>
      <c r="E232" s="741"/>
      <c r="F232" s="741"/>
      <c r="G232" s="741"/>
      <c r="H232" s="741"/>
      <c r="I232" s="741"/>
      <c r="J232" s="740"/>
      <c r="K232" s="740"/>
      <c r="L232" s="740"/>
      <c r="M232" s="740"/>
      <c r="N232" s="740"/>
      <c r="O232" s="740"/>
      <c r="P232" s="740"/>
      <c r="Q232" s="740"/>
      <c r="R232" s="740"/>
      <c r="S232" s="740"/>
      <c r="T232" s="743"/>
      <c r="U232" s="743"/>
      <c r="V232" s="741"/>
      <c r="W232" s="740"/>
      <c r="X232" s="740"/>
      <c r="Y232" s="1112"/>
      <c r="Z232" s="1112"/>
      <c r="AA232" s="1112"/>
      <c r="AB232" s="1112"/>
      <c r="AC232" s="1112"/>
      <c r="AD232" s="1112"/>
      <c r="AE232" s="1112"/>
      <c r="AF232" s="1112"/>
      <c r="AG232" s="1112"/>
      <c r="AH232" s="1112"/>
      <c r="AI232" s="1112"/>
      <c r="AJ232" s="1112"/>
      <c r="AK232" s="1112"/>
    </row>
    <row r="233" spans="1:38" ht="41.25" customHeight="1">
      <c r="A233" s="1111"/>
      <c r="B233" s="1111"/>
      <c r="C233" s="741"/>
      <c r="D233" s="741"/>
      <c r="E233" s="741"/>
      <c r="F233" s="741"/>
      <c r="G233" s="741"/>
      <c r="H233" s="741"/>
      <c r="I233" s="741"/>
      <c r="J233" s="740"/>
      <c r="K233" s="740"/>
      <c r="L233" s="740"/>
      <c r="M233" s="740"/>
      <c r="N233" s="740"/>
      <c r="O233" s="740"/>
      <c r="P233" s="740"/>
      <c r="Q233" s="740"/>
      <c r="R233" s="740"/>
      <c r="S233" s="740"/>
      <c r="T233" s="743"/>
      <c r="U233" s="743"/>
      <c r="V233" s="741"/>
      <c r="W233" s="740"/>
      <c r="X233" s="740"/>
      <c r="Y233" s="1112"/>
      <c r="Z233" s="1112"/>
      <c r="AA233" s="1112"/>
      <c r="AB233" s="1112"/>
      <c r="AC233" s="1112"/>
      <c r="AD233" s="1112"/>
      <c r="AE233" s="1112"/>
      <c r="AF233" s="1112"/>
      <c r="AG233" s="1112"/>
      <c r="AH233" s="1112"/>
      <c r="AI233" s="1112"/>
      <c r="AJ233" s="1112"/>
      <c r="AK233" s="1112"/>
    </row>
    <row r="234" spans="1:38" ht="39" customHeight="1">
      <c r="A234" s="1111"/>
      <c r="B234" s="1111"/>
      <c r="C234" s="741"/>
      <c r="D234" s="741"/>
      <c r="E234" s="741"/>
      <c r="F234" s="741"/>
      <c r="G234" s="741"/>
      <c r="H234" s="741"/>
      <c r="I234" s="741"/>
      <c r="J234" s="740"/>
      <c r="K234" s="740"/>
      <c r="L234" s="740"/>
      <c r="M234" s="740"/>
      <c r="N234" s="740"/>
      <c r="O234" s="740"/>
      <c r="P234" s="740"/>
      <c r="Q234" s="740"/>
      <c r="R234" s="740"/>
      <c r="S234" s="740"/>
      <c r="T234" s="743"/>
      <c r="U234" s="743"/>
      <c r="V234" s="741"/>
      <c r="W234" s="740"/>
      <c r="X234" s="740"/>
      <c r="Y234" s="1112"/>
      <c r="Z234" s="1112"/>
      <c r="AA234" s="1112"/>
      <c r="AB234" s="1112"/>
      <c r="AC234" s="1112"/>
      <c r="AD234" s="1112"/>
      <c r="AE234" s="1112"/>
      <c r="AF234" s="1112"/>
      <c r="AG234" s="1112"/>
      <c r="AH234" s="1112"/>
      <c r="AI234" s="1112"/>
      <c r="AJ234" s="1112"/>
      <c r="AK234" s="1112"/>
    </row>
    <row r="235" spans="1:38" ht="81" customHeight="1">
      <c r="A235" s="1111"/>
      <c r="B235" s="1111"/>
      <c r="C235" s="741"/>
      <c r="D235" s="741"/>
      <c r="E235" s="741"/>
      <c r="F235" s="741"/>
      <c r="G235" s="741"/>
      <c r="H235" s="741"/>
      <c r="I235" s="741"/>
      <c r="J235" s="740"/>
      <c r="K235" s="740"/>
      <c r="L235" s="740"/>
      <c r="M235" s="740"/>
      <c r="N235" s="740"/>
      <c r="O235" s="740"/>
      <c r="P235" s="740"/>
      <c r="Q235" s="740"/>
      <c r="R235" s="740"/>
      <c r="S235" s="740"/>
      <c r="T235" s="743"/>
      <c r="U235" s="743"/>
      <c r="V235" s="741"/>
      <c r="W235" s="740"/>
      <c r="X235" s="740"/>
      <c r="Y235" s="1112"/>
      <c r="Z235" s="1112"/>
      <c r="AA235" s="1112"/>
      <c r="AB235" s="1112"/>
      <c r="AC235" s="1112"/>
      <c r="AD235" s="1112"/>
      <c r="AE235" s="1112"/>
      <c r="AF235" s="1112"/>
      <c r="AG235" s="1112"/>
      <c r="AH235" s="1112"/>
      <c r="AI235" s="1112"/>
      <c r="AJ235" s="1112"/>
      <c r="AK235" s="1112"/>
    </row>
    <row r="236" spans="1:38" ht="33.75" customHeight="1">
      <c r="A236" s="1111"/>
      <c r="B236" s="1111"/>
      <c r="C236" s="741"/>
      <c r="D236" s="741"/>
      <c r="E236" s="741"/>
      <c r="F236" s="741"/>
      <c r="G236" s="741"/>
      <c r="H236" s="741"/>
      <c r="I236" s="741"/>
      <c r="J236" s="740"/>
      <c r="K236" s="740"/>
      <c r="L236" s="740"/>
      <c r="M236" s="740"/>
      <c r="N236" s="740"/>
      <c r="O236" s="740"/>
      <c r="P236" s="740"/>
      <c r="Q236" s="740"/>
      <c r="R236" s="740"/>
      <c r="S236" s="740"/>
      <c r="T236" s="743"/>
      <c r="U236" s="743"/>
      <c r="V236" s="741"/>
      <c r="W236" s="740"/>
      <c r="X236" s="740"/>
      <c r="Y236" s="1112"/>
      <c r="Z236" s="1112"/>
      <c r="AA236" s="1112"/>
      <c r="AB236" s="1112"/>
      <c r="AC236" s="1112"/>
      <c r="AD236" s="1112"/>
      <c r="AE236" s="1112"/>
      <c r="AF236" s="1112"/>
      <c r="AG236" s="1112"/>
      <c r="AH236" s="1112"/>
      <c r="AI236" s="1112"/>
      <c r="AJ236" s="1112"/>
      <c r="AK236" s="1112"/>
    </row>
    <row r="237" spans="1:38" ht="147.75" customHeight="1">
      <c r="A237" s="1111"/>
      <c r="B237" s="1111"/>
      <c r="C237" s="741"/>
      <c r="D237" s="741"/>
      <c r="E237" s="741"/>
      <c r="F237" s="741"/>
      <c r="G237" s="741"/>
      <c r="H237" s="741"/>
      <c r="I237" s="741"/>
      <c r="J237" s="740"/>
      <c r="K237" s="740"/>
      <c r="L237" s="740"/>
      <c r="M237" s="740"/>
      <c r="N237" s="740"/>
      <c r="O237" s="740"/>
      <c r="P237" s="740"/>
      <c r="Q237" s="740"/>
      <c r="R237" s="740"/>
      <c r="S237" s="740"/>
      <c r="T237" s="743"/>
      <c r="U237" s="743"/>
      <c r="V237" s="741"/>
      <c r="W237" s="740"/>
      <c r="X237" s="740"/>
      <c r="Y237" s="1112"/>
      <c r="Z237" s="1112"/>
      <c r="AA237" s="1112"/>
      <c r="AB237" s="1112"/>
      <c r="AC237" s="1112"/>
      <c r="AD237" s="1112"/>
      <c r="AE237" s="1112"/>
      <c r="AF237" s="1112"/>
      <c r="AG237" s="1112"/>
      <c r="AH237" s="1112"/>
      <c r="AI237" s="1112"/>
      <c r="AJ237" s="1112"/>
      <c r="AK237" s="1112"/>
    </row>
    <row r="238" spans="1:38" ht="36" customHeight="1">
      <c r="A238" s="1111"/>
      <c r="B238" s="1111"/>
      <c r="C238" s="741"/>
      <c r="D238" s="741"/>
      <c r="E238" s="741"/>
      <c r="F238" s="741"/>
      <c r="G238" s="741"/>
      <c r="H238" s="741"/>
      <c r="I238" s="741"/>
      <c r="J238" s="740"/>
      <c r="K238" s="740"/>
      <c r="L238" s="740"/>
      <c r="M238" s="740"/>
      <c r="N238" s="740"/>
      <c r="O238" s="740"/>
      <c r="P238" s="740"/>
      <c r="Q238" s="740"/>
      <c r="R238" s="740"/>
      <c r="S238" s="740"/>
      <c r="T238" s="743"/>
      <c r="U238" s="743"/>
      <c r="V238" s="741"/>
      <c r="W238" s="740"/>
      <c r="X238" s="740"/>
      <c r="Y238" s="1112"/>
      <c r="Z238" s="1112"/>
      <c r="AA238" s="1112"/>
      <c r="AB238" s="1112"/>
      <c r="AC238" s="1112"/>
      <c r="AD238" s="1112"/>
      <c r="AE238" s="1112"/>
      <c r="AF238" s="1112"/>
      <c r="AG238" s="1112"/>
      <c r="AH238" s="1112"/>
      <c r="AI238" s="1112"/>
      <c r="AJ238" s="1112"/>
      <c r="AK238" s="1112"/>
    </row>
    <row r="239" spans="1:38" ht="82.5" customHeight="1">
      <c r="A239" s="1111"/>
      <c r="B239" s="1111"/>
      <c r="C239" s="741"/>
      <c r="D239" s="741"/>
      <c r="E239" s="741"/>
      <c r="F239" s="741"/>
      <c r="G239" s="741"/>
      <c r="H239" s="741"/>
      <c r="I239" s="741"/>
      <c r="J239" s="740"/>
      <c r="K239" s="740"/>
      <c r="L239" s="740"/>
      <c r="M239" s="740"/>
      <c r="N239" s="740"/>
      <c r="O239" s="740"/>
      <c r="P239" s="740"/>
      <c r="Q239" s="740"/>
      <c r="R239" s="740"/>
      <c r="S239" s="740"/>
      <c r="T239" s="743"/>
      <c r="U239" s="743"/>
      <c r="V239" s="741"/>
      <c r="W239" s="740"/>
      <c r="X239" s="740"/>
      <c r="Y239" s="1112"/>
      <c r="Z239" s="1112"/>
      <c r="AA239" s="1112"/>
      <c r="AB239" s="1112"/>
      <c r="AC239" s="1112"/>
      <c r="AD239" s="1112"/>
      <c r="AE239" s="1112"/>
      <c r="AF239" s="1112"/>
      <c r="AG239" s="1112"/>
      <c r="AH239" s="1112"/>
      <c r="AI239" s="1112"/>
      <c r="AJ239" s="1112"/>
      <c r="AK239" s="1112"/>
    </row>
    <row r="240" spans="1:38" ht="22.5" customHeight="1">
      <c r="A240" s="1111"/>
      <c r="B240" s="1113"/>
      <c r="C240" s="1113"/>
      <c r="D240" s="1113"/>
      <c r="E240" s="1113"/>
      <c r="F240" s="1113"/>
      <c r="G240" s="1113"/>
      <c r="H240" s="1113"/>
      <c r="I240" s="1113"/>
      <c r="J240" s="1113"/>
      <c r="K240" s="1113"/>
      <c r="L240" s="1113"/>
      <c r="M240" s="1113"/>
      <c r="N240" s="1113"/>
      <c r="O240" s="1113"/>
      <c r="P240" s="1113"/>
      <c r="Q240" s="1113"/>
      <c r="R240" s="1113"/>
      <c r="S240" s="1113"/>
      <c r="T240" s="1113"/>
      <c r="U240" s="1113"/>
      <c r="V240" s="1113"/>
      <c r="W240" s="1113"/>
      <c r="X240" s="1113"/>
      <c r="Y240" s="1113"/>
      <c r="Z240" s="1113"/>
      <c r="AA240" s="1113"/>
      <c r="AB240" s="1113"/>
      <c r="AC240" s="1113"/>
      <c r="AD240" s="1113"/>
      <c r="AE240" s="1113"/>
      <c r="AF240" s="1113"/>
      <c r="AG240" s="1113"/>
      <c r="AH240" s="1113"/>
      <c r="AI240" s="1113"/>
      <c r="AJ240" s="1113"/>
      <c r="AK240" s="1113"/>
    </row>
  </sheetData>
  <mergeCells count="108">
    <mergeCell ref="AO194:AO197"/>
    <mergeCell ref="AO203:AO204"/>
    <mergeCell ref="AO206:AO209"/>
    <mergeCell ref="AO212:AO215"/>
    <mergeCell ref="AO219:AO221"/>
    <mergeCell ref="AO165:AO167"/>
    <mergeCell ref="AO168:AO171"/>
    <mergeCell ref="AO172:AO173"/>
    <mergeCell ref="AO176:AO179"/>
    <mergeCell ref="AO182:AO184"/>
    <mergeCell ref="AO137:AO138"/>
    <mergeCell ref="AO142:AO145"/>
    <mergeCell ref="AO148:AO151"/>
    <mergeCell ref="AO155:AO156"/>
    <mergeCell ref="AO161:AO162"/>
    <mergeCell ref="AO105:AO106"/>
    <mergeCell ref="AO109:AO117"/>
    <mergeCell ref="AO119:AO121"/>
    <mergeCell ref="AO129:AO130"/>
    <mergeCell ref="AO132:AO133"/>
    <mergeCell ref="AO82:AO86"/>
    <mergeCell ref="AO89:AO91"/>
    <mergeCell ref="AO94:AO96"/>
    <mergeCell ref="AO97:AO98"/>
    <mergeCell ref="AO101:AO102"/>
    <mergeCell ref="AO64:AO65"/>
    <mergeCell ref="AO69:AO70"/>
    <mergeCell ref="AO71:AO72"/>
    <mergeCell ref="AO76:AO77"/>
    <mergeCell ref="AO79:AO81"/>
    <mergeCell ref="AO14:AO17"/>
    <mergeCell ref="AO37:AO38"/>
    <mergeCell ref="AO39:AO40"/>
    <mergeCell ref="AO43:AO45"/>
    <mergeCell ref="AO48:AO49"/>
    <mergeCell ref="AQ5:AQ7"/>
    <mergeCell ref="A2:AO2"/>
    <mergeCell ref="A3:AO3"/>
    <mergeCell ref="A1:AO1"/>
    <mergeCell ref="T6:T7"/>
    <mergeCell ref="U6:U7"/>
    <mergeCell ref="V6:V7"/>
    <mergeCell ref="AB6:AB7"/>
    <mergeCell ref="AC6:AC7"/>
    <mergeCell ref="AD6:AD7"/>
    <mergeCell ref="AM5:AM7"/>
    <mergeCell ref="AN5:AN7"/>
    <mergeCell ref="AO5:AO7"/>
    <mergeCell ref="B6:B7"/>
    <mergeCell ref="AP5:AP7"/>
    <mergeCell ref="Y227:AK227"/>
    <mergeCell ref="A228:B228"/>
    <mergeCell ref="Y228:AK228"/>
    <mergeCell ref="B5:X5"/>
    <mergeCell ref="Y5:AK5"/>
    <mergeCell ref="A223:B223"/>
    <mergeCell ref="A224:AL224"/>
    <mergeCell ref="A226:AK226"/>
    <mergeCell ref="A227:B227"/>
    <mergeCell ref="C6:D6"/>
    <mergeCell ref="E6:F6"/>
    <mergeCell ref="H6:I6"/>
    <mergeCell ref="J6:J7"/>
    <mergeCell ref="S6:S7"/>
    <mergeCell ref="AL5:AL7"/>
    <mergeCell ref="N6:N7"/>
    <mergeCell ref="AH6:AH7"/>
    <mergeCell ref="AI6:AI7"/>
    <mergeCell ref="AJ6:AJ7"/>
    <mergeCell ref="AF6:AF7"/>
    <mergeCell ref="AG6:AG7"/>
    <mergeCell ref="A235:B235"/>
    <mergeCell ref="Y235:AK235"/>
    <mergeCell ref="A236:B236"/>
    <mergeCell ref="Y236:AK236"/>
    <mergeCell ref="A229:B229"/>
    <mergeCell ref="Y229:AK229"/>
    <mergeCell ref="A230:B230"/>
    <mergeCell ref="A232:B232"/>
    <mergeCell ref="Y232:AK232"/>
    <mergeCell ref="A233:B233"/>
    <mergeCell ref="Y233:AK233"/>
    <mergeCell ref="A234:B234"/>
    <mergeCell ref="Y234:AK234"/>
    <mergeCell ref="A239:B239"/>
    <mergeCell ref="Y239:AK239"/>
    <mergeCell ref="A240:AK240"/>
    <mergeCell ref="R6:R7"/>
    <mergeCell ref="K6:K7"/>
    <mergeCell ref="Y6:Y7"/>
    <mergeCell ref="W6:W7"/>
    <mergeCell ref="Y230:AK230"/>
    <mergeCell ref="A231:B231"/>
    <mergeCell ref="Y231:AK231"/>
    <mergeCell ref="A238:B238"/>
    <mergeCell ref="Y238:AK238"/>
    <mergeCell ref="A5:A7"/>
    <mergeCell ref="A237:B237"/>
    <mergeCell ref="Y237:AK237"/>
    <mergeCell ref="L6:L7"/>
    <mergeCell ref="M6:M7"/>
    <mergeCell ref="O6:O7"/>
    <mergeCell ref="P6:P7"/>
    <mergeCell ref="Q6:Q7"/>
    <mergeCell ref="AE6:AE7"/>
    <mergeCell ref="Z6:AA6"/>
    <mergeCell ref="AK6:AK7"/>
    <mergeCell ref="X6:X7"/>
  </mergeCells>
  <printOptions horizontalCentered="1" verticalCentered="1"/>
  <pageMargins left="0" right="0" top="0.98425196850393704" bottom="0.98425196850393704" header="0" footer="0"/>
  <pageSetup scale="4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'Anexo2 Protocolo Inf Gestión GD'!$F$15:$I$15</xm:f>
          </x14:formula1>
          <xm:sqref>N43:N51 N58:N60 N127:N130 N142:N146 N155:N157 N11:N17 N19:N21 N23:N29 N31:N35 N37:N41 N54:N56 N148:N153 N69:N72 N74:N86 N88:N91 N93:N102 N219:N222 N132:N135 N137:N138 N104:N123 N161:N173 N175:N184 N186:N192 N194:N200 N202:N204 N206:N209 N212:N217 N62:N65</xm:sqref>
        </x14:dataValidation>
        <x14:dataValidation type="list" allowBlank="1" showInputMessage="1" showErrorMessage="1">
          <x14:formula1>
            <xm:f>'Anexo2 Protocolo Inf Gestión GD'!$H$13:$I$13</xm:f>
          </x14:formula1>
          <xm:sqref>L43:L51 L58:L60 L127:L130 L142:L146 L155:L157 L11:L17 L19:L21 L23:L29 L31:L35 L37:L41 L54:L56 L148:L153 L69:L72 L74:L86 L88:L91 L93:L102 L219:L222 L132:L135 L137:L138 L104:L123 L161:L173 L175:L184 L186:L192 L194:L200 L202:L204 L206:L209 L212:L217 L62:L65</xm:sqref>
        </x14:dataValidation>
        <x14:dataValidation type="list" errorStyle="information" allowBlank="1" showInputMessage="1" promptTitle="Acciones de Funcionamiento" prompt="Seleccione de la lista desplegable o escriba la acción que corresponda">
          <x14:formula1>
            <xm:f>'Anexo2 Protocolo Inf Gestión GD'!$H$14:$J$14</xm:f>
          </x14:formula1>
          <xm:sqref>M43:M51 M58:M60 M127:M130 M142:M146 M155:M157 M11:M17 M19:M21 M23:M29 M31:M35 M37:M41 M54:M56 M148:M153 M69:M72 M74:M86 M88:M91 M93:M102 M219:M222 M132:M135 M137:M138 M104:M123 M161:M173 M175:M184 M186:M192 M194:M200 M202:M204 M206:M209 M212:M217 M62:M65</xm:sqref>
        </x14:dataValidation>
        <x14:dataValidation type="list" allowBlank="1" showInputMessage="1" showErrorMessage="1">
          <x14:formula1>
            <xm:f>Hoja1!$A$1:$A$10</xm:f>
          </x14:formula1>
          <xm:sqref>AM8:AM222</xm:sqref>
        </x14:dataValidation>
        <x14:dataValidation type="list" allowBlank="1" showInputMessage="1" showErrorMessage="1">
          <x14:formula1>
            <xm:f>Hoja1!$B$1:$B$28</xm:f>
          </x14:formula1>
          <xm:sqref>AN8:AN222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U89"/>
  <sheetViews>
    <sheetView showGridLines="0" topLeftCell="A19" zoomScale="98" zoomScaleNormal="98" workbookViewId="0">
      <selection activeCell="O30" sqref="O3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396</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row>
    <row r="7" spans="1:21" ht="15.75" thickBot="1">
      <c r="A7" s="248"/>
      <c r="B7" s="254"/>
      <c r="C7" s="255"/>
      <c r="D7" s="251"/>
      <c r="E7" s="256"/>
      <c r="F7" s="251" t="s">
        <v>129</v>
      </c>
      <c r="G7" s="251"/>
      <c r="H7" s="251"/>
      <c r="I7" s="251"/>
      <c r="J7" s="251"/>
      <c r="K7" s="251"/>
    </row>
    <row r="8" spans="1:21" ht="15.75" thickBot="1">
      <c r="A8" s="248"/>
      <c r="B8" s="264" t="s">
        <v>1202</v>
      </c>
      <c r="C8" s="265">
        <v>2020</v>
      </c>
      <c r="D8" s="260" t="str">
        <f>IF(E10="NO APLICA","NO APLICA",IF(E11="NO SE REPORTA","SIN INFORMACION",+F20))</f>
        <v>NO APLICA</v>
      </c>
      <c r="E8" s="267"/>
      <c r="F8" s="251" t="s">
        <v>130</v>
      </c>
      <c r="G8" s="251"/>
      <c r="H8" s="251"/>
      <c r="I8" s="251"/>
      <c r="J8" s="251"/>
      <c r="K8" s="251"/>
    </row>
    <row r="9" spans="1:21">
      <c r="A9" s="248"/>
      <c r="B9" s="513" t="s">
        <v>1203</v>
      </c>
      <c r="C9" s="268"/>
      <c r="D9" s="251"/>
      <c r="E9" s="251"/>
      <c r="F9" s="251"/>
      <c r="G9" s="251"/>
      <c r="H9" s="251"/>
      <c r="I9" s="251"/>
      <c r="J9" s="251"/>
      <c r="K9" s="251"/>
    </row>
    <row r="10" spans="1:21" s="416" customFormat="1">
      <c r="A10" s="248"/>
      <c r="B10" s="1231" t="s">
        <v>1271</v>
      </c>
      <c r="C10" s="1231"/>
      <c r="D10" s="1231"/>
      <c r="E10" s="519" t="s">
        <v>1267</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268"/>
      <c r="D14" s="251"/>
      <c r="E14" s="251"/>
      <c r="F14" s="251"/>
      <c r="G14" s="251"/>
      <c r="H14" s="251"/>
      <c r="I14" s="251"/>
      <c r="J14" s="251"/>
      <c r="K14" s="251"/>
    </row>
    <row r="15" spans="1:21" ht="15.75" thickTop="1">
      <c r="A15" s="248"/>
      <c r="B15" s="1354" t="s">
        <v>2</v>
      </c>
      <c r="C15" s="271"/>
      <c r="D15" s="1252" t="s">
        <v>336</v>
      </c>
      <c r="E15" s="1253"/>
      <c r="F15" s="1253"/>
      <c r="G15" s="1253"/>
      <c r="H15" s="1253"/>
      <c r="I15" s="1253"/>
      <c r="J15" s="1254"/>
      <c r="K15" s="251"/>
    </row>
    <row r="16" spans="1:21" ht="15.75" thickBot="1">
      <c r="A16" s="248"/>
      <c r="B16" s="1262"/>
      <c r="C16" s="279"/>
      <c r="D16" s="1246" t="s">
        <v>411</v>
      </c>
      <c r="E16" s="1247"/>
      <c r="F16" s="1247"/>
      <c r="G16" s="1247"/>
      <c r="H16" s="1247"/>
      <c r="I16" s="1247"/>
      <c r="J16" s="1248"/>
      <c r="K16" s="251"/>
    </row>
    <row r="17" spans="1:11" ht="24.75" thickBot="1">
      <c r="A17" s="248"/>
      <c r="B17" s="1262"/>
      <c r="C17" s="275"/>
      <c r="D17" s="283" t="s">
        <v>412</v>
      </c>
      <c r="E17" s="290" t="s">
        <v>1592</v>
      </c>
      <c r="F17" s="283" t="s">
        <v>20</v>
      </c>
      <c r="G17" s="283" t="s">
        <v>21</v>
      </c>
      <c r="H17" s="283" t="s">
        <v>22</v>
      </c>
      <c r="I17" s="283" t="s">
        <v>23</v>
      </c>
      <c r="J17" s="283" t="s">
        <v>151</v>
      </c>
      <c r="K17" s="251"/>
    </row>
    <row r="18" spans="1:11" ht="36.75" thickBot="1">
      <c r="A18" s="248"/>
      <c r="B18" s="1262"/>
      <c r="C18" s="275"/>
      <c r="D18" s="281" t="s">
        <v>413</v>
      </c>
      <c r="E18" s="556">
        <v>4</v>
      </c>
      <c r="F18" s="219"/>
      <c r="G18" s="219">
        <v>1</v>
      </c>
      <c r="H18" s="219">
        <v>1</v>
      </c>
      <c r="I18" s="219">
        <v>1</v>
      </c>
      <c r="J18" s="286">
        <f>SUM(F18:I18)</f>
        <v>3</v>
      </c>
      <c r="K18" s="19"/>
    </row>
    <row r="19" spans="1:11" ht="36.75" thickBot="1">
      <c r="A19" s="248"/>
      <c r="B19" s="1262"/>
      <c r="C19" s="275"/>
      <c r="D19" s="281" t="s">
        <v>414</v>
      </c>
      <c r="E19" s="219"/>
      <c r="F19" s="219"/>
      <c r="G19" s="219">
        <v>1</v>
      </c>
      <c r="H19" s="219">
        <v>1</v>
      </c>
      <c r="I19" s="219">
        <v>1</v>
      </c>
      <c r="J19" s="286">
        <f>SUM(F19:I19)</f>
        <v>3</v>
      </c>
      <c r="K19" s="19"/>
    </row>
    <row r="20" spans="1:11" ht="36.75" thickBot="1">
      <c r="A20" s="248"/>
      <c r="B20" s="1262"/>
      <c r="C20" s="348"/>
      <c r="D20" s="281" t="s">
        <v>396</v>
      </c>
      <c r="E20" s="198">
        <f t="shared" ref="E20:J20" si="0">IFERROR(E19/E18,"N.A.")</f>
        <v>0</v>
      </c>
      <c r="F20" s="198" t="str">
        <f t="shared" si="0"/>
        <v>N.A.</v>
      </c>
      <c r="G20" s="198">
        <f t="shared" si="0"/>
        <v>1</v>
      </c>
      <c r="H20" s="198">
        <f t="shared" si="0"/>
        <v>1</v>
      </c>
      <c r="I20" s="198">
        <f t="shared" si="0"/>
        <v>1</v>
      </c>
      <c r="J20" s="198">
        <f t="shared" si="0"/>
        <v>1</v>
      </c>
      <c r="K20" s="19"/>
    </row>
    <row r="21" spans="1:11" ht="11.1" customHeight="1" thickBot="1">
      <c r="A21" s="248"/>
      <c r="B21" s="340"/>
      <c r="C21" s="271"/>
      <c r="D21" s="1246" t="s">
        <v>1206</v>
      </c>
      <c r="E21" s="1247"/>
      <c r="F21" s="1247"/>
      <c r="G21" s="1247"/>
      <c r="H21" s="1247"/>
      <c r="I21" s="1247"/>
      <c r="J21" s="1248"/>
      <c r="K21" s="251"/>
    </row>
    <row r="22" spans="1:11" ht="36.75" thickBot="1">
      <c r="A22" s="248"/>
      <c r="B22" s="340"/>
      <c r="C22" s="279"/>
      <c r="D22" s="302" t="s">
        <v>1207</v>
      </c>
      <c r="E22" s="270" t="s">
        <v>1208</v>
      </c>
      <c r="F22" s="274" t="s">
        <v>387</v>
      </c>
      <c r="G22" s="405"/>
      <c r="H22" s="406"/>
      <c r="I22" s="406"/>
      <c r="J22" s="407"/>
      <c r="K22" s="251"/>
    </row>
    <row r="23" spans="1:11" s="201" customFormat="1" ht="15.75" thickBot="1">
      <c r="B23" s="239"/>
      <c r="C23" s="242"/>
      <c r="D23" s="398" t="s">
        <v>1636</v>
      </c>
      <c r="E23" s="665">
        <v>1</v>
      </c>
      <c r="F23" s="339" t="s">
        <v>1639</v>
      </c>
      <c r="G23" s="399"/>
      <c r="H23" s="400"/>
      <c r="I23" s="400"/>
      <c r="J23" s="401"/>
      <c r="K23" s="19"/>
    </row>
    <row r="24" spans="1:11" s="201" customFormat="1" ht="15.75" thickBot="1">
      <c r="B24" s="239"/>
      <c r="C24" s="242"/>
      <c r="D24" s="398" t="s">
        <v>1637</v>
      </c>
      <c r="E24" s="339" t="s">
        <v>1638</v>
      </c>
      <c r="F24" s="339"/>
      <c r="G24" s="399"/>
      <c r="H24" s="400"/>
      <c r="I24" s="400"/>
      <c r="J24" s="401"/>
      <c r="K24" s="19"/>
    </row>
    <row r="25" spans="1:11" s="201" customFormat="1" ht="15.75" thickBot="1">
      <c r="B25" s="239"/>
      <c r="C25" s="242"/>
      <c r="D25" s="398"/>
      <c r="E25" s="339"/>
      <c r="F25" s="339"/>
      <c r="G25" s="399"/>
      <c r="H25" s="400"/>
      <c r="I25" s="400"/>
      <c r="J25" s="401"/>
      <c r="K25" s="19"/>
    </row>
    <row r="26" spans="1:11" s="201" customFormat="1" ht="15.75" thickBot="1">
      <c r="B26" s="239"/>
      <c r="C26" s="242"/>
      <c r="D26" s="398"/>
      <c r="E26" s="339"/>
      <c r="F26" s="339"/>
      <c r="G26" s="399"/>
      <c r="H26" s="400"/>
      <c r="I26" s="400"/>
      <c r="J26" s="401"/>
      <c r="K26" s="19"/>
    </row>
    <row r="27" spans="1:11" s="201" customFormat="1" ht="15.75" thickBot="1">
      <c r="B27" s="239"/>
      <c r="C27" s="242"/>
      <c r="D27" s="398"/>
      <c r="E27" s="339"/>
      <c r="F27" s="339"/>
      <c r="G27" s="399"/>
      <c r="H27" s="400"/>
      <c r="I27" s="400"/>
      <c r="J27" s="401"/>
      <c r="K27" s="19"/>
    </row>
    <row r="28" spans="1:11" s="201" customFormat="1" ht="15.75" thickBot="1">
      <c r="B28" s="239"/>
      <c r="C28" s="242"/>
      <c r="D28" s="398"/>
      <c r="E28" s="339"/>
      <c r="F28" s="339"/>
      <c r="G28" s="399"/>
      <c r="H28" s="400"/>
      <c r="I28" s="400"/>
      <c r="J28" s="401"/>
      <c r="K28" s="19"/>
    </row>
    <row r="29" spans="1:11" s="201" customFormat="1" ht="15.75" thickBot="1">
      <c r="B29" s="239"/>
      <c r="C29" s="242"/>
      <c r="D29" s="398"/>
      <c r="E29" s="339"/>
      <c r="F29" s="339"/>
      <c r="G29" s="399"/>
      <c r="H29" s="400"/>
      <c r="I29" s="400"/>
      <c r="J29" s="401"/>
      <c r="K29" s="19"/>
    </row>
    <row r="30" spans="1:11" s="201" customFormat="1" ht="15.75" thickBot="1">
      <c r="B30" s="239"/>
      <c r="C30" s="242"/>
      <c r="D30" s="398"/>
      <c r="E30" s="339"/>
      <c r="F30" s="339"/>
      <c r="G30" s="399"/>
      <c r="H30" s="400"/>
      <c r="I30" s="400"/>
      <c r="J30" s="401"/>
      <c r="K30" s="19"/>
    </row>
    <row r="31" spans="1:11" s="201" customFormat="1" ht="15.75" thickBot="1">
      <c r="B31" s="239"/>
      <c r="C31" s="242"/>
      <c r="D31" s="398"/>
      <c r="E31" s="339"/>
      <c r="F31" s="339"/>
      <c r="G31" s="399"/>
      <c r="H31" s="400"/>
      <c r="I31" s="400"/>
      <c r="J31" s="401"/>
      <c r="K31" s="19"/>
    </row>
    <row r="32" spans="1:11" s="201" customFormat="1" ht="15.75" thickBot="1">
      <c r="B32" s="239"/>
      <c r="C32" s="242"/>
      <c r="D32" s="398"/>
      <c r="E32" s="339"/>
      <c r="F32" s="339"/>
      <c r="G32" s="399"/>
      <c r="H32" s="400"/>
      <c r="I32" s="400"/>
      <c r="J32" s="401"/>
      <c r="K32" s="19"/>
    </row>
    <row r="33" spans="1:11" s="201" customFormat="1" ht="15.75" thickBot="1">
      <c r="B33" s="239"/>
      <c r="C33" s="242"/>
      <c r="D33" s="31"/>
      <c r="E33" s="31"/>
      <c r="F33" s="31"/>
      <c r="G33" s="399"/>
      <c r="H33" s="400"/>
      <c r="I33" s="400"/>
      <c r="J33" s="401"/>
    </row>
    <row r="34" spans="1:11" s="201" customFormat="1" ht="15.75" thickBot="1">
      <c r="B34" s="239"/>
      <c r="C34" s="242"/>
      <c r="D34" s="31"/>
      <c r="E34" s="31"/>
      <c r="F34" s="31"/>
      <c r="G34" s="399"/>
      <c r="H34" s="400"/>
      <c r="I34" s="400"/>
      <c r="J34" s="401"/>
    </row>
    <row r="35" spans="1:11" s="201" customFormat="1" ht="15.75" thickBot="1">
      <c r="B35" s="240"/>
      <c r="C35" s="243"/>
      <c r="D35" s="31"/>
      <c r="E35" s="31"/>
      <c r="F35" s="31"/>
      <c r="G35" s="402"/>
      <c r="H35" s="403"/>
      <c r="I35" s="403"/>
      <c r="J35" s="404"/>
    </row>
    <row r="36" spans="1:11" ht="15.75" thickBot="1">
      <c r="A36" s="248"/>
      <c r="B36" s="288" t="s">
        <v>34</v>
      </c>
      <c r="C36" s="289"/>
      <c r="D36" s="1264" t="s">
        <v>415</v>
      </c>
      <c r="E36" s="1265"/>
      <c r="F36" s="1265"/>
      <c r="G36" s="1265"/>
      <c r="H36" s="1265"/>
      <c r="I36" s="1265"/>
      <c r="J36" s="1266"/>
      <c r="K36" s="248"/>
    </row>
    <row r="37" spans="1:11" ht="24.75" thickBot="1">
      <c r="A37" s="248"/>
      <c r="B37" s="288" t="s">
        <v>36</v>
      </c>
      <c r="C37" s="289"/>
      <c r="D37" s="1264" t="s">
        <v>346</v>
      </c>
      <c r="E37" s="1265"/>
      <c r="F37" s="1265"/>
      <c r="G37" s="1265"/>
      <c r="H37" s="1265"/>
      <c r="I37" s="1265"/>
      <c r="J37" s="1266"/>
      <c r="K37" s="248"/>
    </row>
    <row r="38" spans="1:11" ht="15.75" thickBot="1">
      <c r="A38" s="248"/>
      <c r="B38" s="380"/>
      <c r="C38" s="408"/>
      <c r="D38" s="380"/>
      <c r="E38" s="380"/>
      <c r="F38" s="380"/>
      <c r="G38" s="380"/>
      <c r="H38" s="380"/>
      <c r="I38" s="380"/>
      <c r="J38" s="380"/>
      <c r="K38" s="251"/>
    </row>
    <row r="39" spans="1:11" ht="24" customHeight="1" thickBot="1">
      <c r="A39" s="248"/>
      <c r="B39" s="1270" t="s">
        <v>38</v>
      </c>
      <c r="C39" s="1271"/>
      <c r="D39" s="1271"/>
      <c r="E39" s="1272"/>
      <c r="F39" s="251"/>
      <c r="G39" s="251"/>
      <c r="H39" s="251"/>
      <c r="I39" s="251"/>
      <c r="J39" s="251"/>
      <c r="K39" s="251"/>
    </row>
    <row r="40" spans="1:11" ht="15.75" thickBot="1">
      <c r="A40" s="248"/>
      <c r="B40" s="1261">
        <v>1</v>
      </c>
      <c r="C40" s="275"/>
      <c r="D40" s="292" t="s">
        <v>39</v>
      </c>
      <c r="E40" s="31"/>
      <c r="F40" s="251"/>
      <c r="G40" s="251"/>
      <c r="H40" s="251"/>
      <c r="I40" s="251"/>
      <c r="J40" s="251"/>
      <c r="K40" s="251"/>
    </row>
    <row r="41" spans="1:11" ht="15.75" thickBot="1">
      <c r="A41" s="248"/>
      <c r="B41" s="1262"/>
      <c r="C41" s="275"/>
      <c r="D41" s="281" t="s">
        <v>40</v>
      </c>
      <c r="E41" s="31"/>
      <c r="F41" s="251"/>
      <c r="G41" s="251"/>
      <c r="H41" s="251"/>
      <c r="I41" s="251"/>
      <c r="J41" s="251"/>
      <c r="K41" s="251"/>
    </row>
    <row r="42" spans="1:11" ht="15.75" thickBot="1">
      <c r="A42" s="248"/>
      <c r="B42" s="1262"/>
      <c r="C42" s="275"/>
      <c r="D42" s="281" t="s">
        <v>41</v>
      </c>
      <c r="E42" s="31"/>
      <c r="F42" s="251"/>
      <c r="G42" s="251"/>
      <c r="H42" s="251"/>
      <c r="I42" s="251"/>
      <c r="J42" s="251"/>
      <c r="K42" s="251"/>
    </row>
    <row r="43" spans="1:11" ht="15.75" thickBot="1">
      <c r="A43" s="248"/>
      <c r="B43" s="1262"/>
      <c r="C43" s="275"/>
      <c r="D43" s="281" t="s">
        <v>42</v>
      </c>
      <c r="E43" s="31"/>
      <c r="F43" s="251"/>
      <c r="G43" s="251"/>
      <c r="H43" s="251"/>
      <c r="I43" s="251"/>
      <c r="J43" s="251"/>
      <c r="K43" s="251"/>
    </row>
    <row r="44" spans="1:11" ht="15.75" thickBot="1">
      <c r="A44" s="248"/>
      <c r="B44" s="1262"/>
      <c r="C44" s="275"/>
      <c r="D44" s="281" t="s">
        <v>43</v>
      </c>
      <c r="E44" s="31"/>
      <c r="F44" s="251"/>
      <c r="G44" s="251"/>
      <c r="H44" s="251"/>
      <c r="I44" s="251"/>
      <c r="J44" s="251"/>
      <c r="K44" s="251"/>
    </row>
    <row r="45" spans="1:11" ht="15.75" thickBot="1">
      <c r="A45" s="248"/>
      <c r="B45" s="1262"/>
      <c r="C45" s="275"/>
      <c r="D45" s="281" t="s">
        <v>44</v>
      </c>
      <c r="E45" s="31"/>
      <c r="F45" s="251"/>
      <c r="G45" s="251"/>
      <c r="H45" s="251"/>
      <c r="I45" s="251"/>
      <c r="J45" s="251"/>
      <c r="K45" s="251"/>
    </row>
    <row r="46" spans="1:11" ht="15.75" thickBot="1">
      <c r="A46" s="248"/>
      <c r="B46" s="1263"/>
      <c r="C46" s="348"/>
      <c r="D46" s="281" t="s">
        <v>45</v>
      </c>
      <c r="E46" s="31"/>
      <c r="F46" s="251"/>
      <c r="G46" s="251"/>
      <c r="H46" s="251"/>
      <c r="I46" s="251"/>
      <c r="J46" s="251"/>
      <c r="K46" s="251"/>
    </row>
    <row r="47" spans="1:11" ht="15.75" thickBot="1">
      <c r="A47" s="248"/>
      <c r="B47" s="252"/>
      <c r="C47" s="253"/>
      <c r="D47" s="251"/>
      <c r="E47" s="251"/>
      <c r="F47" s="251"/>
      <c r="G47" s="251"/>
      <c r="H47" s="251"/>
      <c r="I47" s="251"/>
      <c r="J47" s="251"/>
      <c r="K47" s="251"/>
    </row>
    <row r="48" spans="1:11" ht="15.75" thickBot="1">
      <c r="A48" s="248"/>
      <c r="B48" s="1270" t="s">
        <v>46</v>
      </c>
      <c r="C48" s="1271"/>
      <c r="D48" s="1271"/>
      <c r="E48" s="1272"/>
      <c r="F48" s="251"/>
      <c r="G48" s="251"/>
      <c r="H48" s="251"/>
      <c r="I48" s="251"/>
      <c r="J48" s="251"/>
      <c r="K48" s="251"/>
    </row>
    <row r="49" spans="1:11" ht="15.75" thickBot="1">
      <c r="A49" s="248"/>
      <c r="B49" s="1261">
        <v>1</v>
      </c>
      <c r="C49" s="275"/>
      <c r="D49" s="292" t="s">
        <v>39</v>
      </c>
      <c r="E49" s="241" t="s">
        <v>47</v>
      </c>
      <c r="F49" s="251"/>
      <c r="G49" s="251"/>
      <c r="H49" s="251"/>
      <c r="I49" s="251"/>
      <c r="J49" s="251"/>
      <c r="K49" s="251"/>
    </row>
    <row r="50" spans="1:11" ht="15.75" thickBot="1">
      <c r="A50" s="248"/>
      <c r="B50" s="1262"/>
      <c r="C50" s="275"/>
      <c r="D50" s="281" t="s">
        <v>40</v>
      </c>
      <c r="E50" s="241" t="s">
        <v>48</v>
      </c>
      <c r="F50" s="251"/>
      <c r="G50" s="251"/>
      <c r="H50" s="251"/>
      <c r="I50" s="251"/>
      <c r="J50" s="251"/>
      <c r="K50" s="251"/>
    </row>
    <row r="51" spans="1:11" ht="15.75" thickBot="1">
      <c r="A51" s="248"/>
      <c r="B51" s="1262"/>
      <c r="C51" s="275"/>
      <c r="D51" s="281" t="s">
        <v>41</v>
      </c>
      <c r="E51" s="318"/>
      <c r="F51" s="251"/>
      <c r="G51" s="251"/>
      <c r="H51" s="251"/>
      <c r="I51" s="251"/>
      <c r="J51" s="251"/>
      <c r="K51" s="251"/>
    </row>
    <row r="52" spans="1:11" ht="15.75" thickBot="1">
      <c r="A52" s="248"/>
      <c r="B52" s="1262"/>
      <c r="C52" s="275"/>
      <c r="D52" s="281" t="s">
        <v>42</v>
      </c>
      <c r="E52" s="318"/>
      <c r="F52" s="251"/>
      <c r="G52" s="251"/>
      <c r="H52" s="251"/>
      <c r="I52" s="251"/>
      <c r="J52" s="251"/>
      <c r="K52" s="251"/>
    </row>
    <row r="53" spans="1:11" ht="15.75" thickBot="1">
      <c r="A53" s="248"/>
      <c r="B53" s="1262"/>
      <c r="C53" s="275"/>
      <c r="D53" s="281" t="s">
        <v>43</v>
      </c>
      <c r="E53" s="318"/>
      <c r="F53" s="251"/>
      <c r="G53" s="251"/>
      <c r="H53" s="251"/>
      <c r="I53" s="251"/>
      <c r="J53" s="251"/>
      <c r="K53" s="251"/>
    </row>
    <row r="54" spans="1:11" ht="15.75" thickBot="1">
      <c r="A54" s="248"/>
      <c r="B54" s="1262"/>
      <c r="C54" s="275"/>
      <c r="D54" s="281" t="s">
        <v>44</v>
      </c>
      <c r="E54" s="318"/>
      <c r="F54" s="251"/>
      <c r="G54" s="251"/>
      <c r="H54" s="251"/>
      <c r="I54" s="251"/>
      <c r="J54" s="251"/>
      <c r="K54" s="251"/>
    </row>
    <row r="55" spans="1:11" ht="15.75" thickBot="1">
      <c r="A55" s="248"/>
      <c r="B55" s="1263"/>
      <c r="C55" s="348"/>
      <c r="D55" s="281" t="s">
        <v>45</v>
      </c>
      <c r="E55" s="318"/>
      <c r="F55" s="251"/>
      <c r="G55" s="251"/>
      <c r="H55" s="251"/>
      <c r="I55" s="251"/>
      <c r="J55" s="251"/>
      <c r="K55" s="251"/>
    </row>
    <row r="56" spans="1:11" ht="15.75" thickBot="1">
      <c r="A56" s="248"/>
      <c r="B56" s="252"/>
      <c r="C56" s="253"/>
      <c r="D56" s="251"/>
      <c r="E56" s="251"/>
      <c r="F56" s="251"/>
      <c r="G56" s="251"/>
      <c r="H56" s="251"/>
      <c r="I56" s="251"/>
      <c r="J56" s="251"/>
      <c r="K56" s="251"/>
    </row>
    <row r="57" spans="1:11" ht="15" customHeight="1" thickBot="1">
      <c r="A57" s="248"/>
      <c r="B57" s="291" t="s">
        <v>49</v>
      </c>
      <c r="C57" s="323"/>
      <c r="D57" s="323"/>
      <c r="E57" s="324"/>
      <c r="F57" s="248"/>
      <c r="G57" s="251"/>
      <c r="H57" s="251"/>
      <c r="I57" s="251"/>
      <c r="J57" s="251"/>
      <c r="K57" s="251"/>
    </row>
    <row r="58" spans="1:11" ht="24.75" thickBot="1">
      <c r="A58" s="248"/>
      <c r="B58" s="288" t="s">
        <v>50</v>
      </c>
      <c r="C58" s="281" t="s">
        <v>51</v>
      </c>
      <c r="D58" s="281" t="s">
        <v>52</v>
      </c>
      <c r="E58" s="281" t="s">
        <v>53</v>
      </c>
      <c r="F58" s="251"/>
      <c r="G58" s="251"/>
      <c r="H58" s="251"/>
      <c r="I58" s="251"/>
      <c r="J58" s="251"/>
      <c r="K58" s="248"/>
    </row>
    <row r="59" spans="1:11" ht="72.75" thickBot="1">
      <c r="A59" s="248"/>
      <c r="B59" s="298">
        <v>42401</v>
      </c>
      <c r="C59" s="281">
        <v>1</v>
      </c>
      <c r="D59" s="299" t="s">
        <v>416</v>
      </c>
      <c r="E59" s="281"/>
      <c r="F59" s="251"/>
      <c r="G59" s="251"/>
      <c r="H59" s="251"/>
      <c r="I59" s="251"/>
      <c r="J59" s="251"/>
      <c r="K59" s="248"/>
    </row>
    <row r="60" spans="1:11" ht="15.75" thickBot="1">
      <c r="A60" s="248"/>
      <c r="B60" s="252"/>
      <c r="C60" s="253"/>
      <c r="D60" s="251"/>
      <c r="E60" s="251"/>
      <c r="F60" s="251"/>
      <c r="G60" s="251"/>
      <c r="H60" s="251"/>
      <c r="I60" s="251"/>
      <c r="J60" s="251"/>
      <c r="K60" s="251"/>
    </row>
    <row r="61" spans="1:11" ht="15.75" thickBot="1">
      <c r="A61" s="248"/>
      <c r="B61" s="338" t="s">
        <v>417</v>
      </c>
      <c r="C61" s="301"/>
      <c r="D61" s="251"/>
      <c r="E61" s="251"/>
      <c r="F61" s="251"/>
      <c r="G61" s="251"/>
      <c r="H61" s="251"/>
      <c r="I61" s="251"/>
      <c r="J61" s="251"/>
      <c r="K61" s="251"/>
    </row>
    <row r="62" spans="1:11">
      <c r="A62" s="248"/>
      <c r="B62" s="1300"/>
      <c r="C62" s="1301"/>
      <c r="D62" s="1301"/>
      <c r="E62" s="251"/>
      <c r="F62" s="251"/>
      <c r="G62" s="251"/>
      <c r="H62" s="251"/>
      <c r="I62" s="251"/>
      <c r="J62" s="251"/>
      <c r="K62" s="251"/>
    </row>
    <row r="63" spans="1:11">
      <c r="A63" s="248"/>
      <c r="B63" s="1300"/>
      <c r="C63" s="1301"/>
      <c r="D63" s="1301"/>
      <c r="E63" s="251"/>
      <c r="F63" s="251"/>
      <c r="G63" s="251"/>
      <c r="H63" s="251"/>
      <c r="I63" s="251"/>
      <c r="J63" s="251"/>
      <c r="K63" s="251"/>
    </row>
    <row r="64" spans="1:11" ht="15.75" thickBot="1">
      <c r="A64" s="248"/>
      <c r="B64" s="251"/>
      <c r="C64" s="268"/>
      <c r="D64" s="251"/>
      <c r="E64" s="251"/>
      <c r="F64" s="251"/>
      <c r="G64" s="251"/>
      <c r="H64" s="251"/>
      <c r="I64" s="251"/>
      <c r="J64" s="251"/>
      <c r="K64" s="251"/>
    </row>
    <row r="65" spans="1:11" ht="15.75" thickBot="1">
      <c r="A65" s="248"/>
      <c r="B65" s="1270" t="s">
        <v>56</v>
      </c>
      <c r="C65" s="1271"/>
      <c r="D65" s="1272"/>
      <c r="E65" s="251"/>
      <c r="F65" s="251"/>
      <c r="G65" s="251"/>
      <c r="H65" s="251"/>
      <c r="I65" s="251"/>
      <c r="J65" s="251"/>
      <c r="K65" s="251"/>
    </row>
    <row r="66" spans="1:11" ht="60.75" thickBot="1">
      <c r="A66" s="248"/>
      <c r="B66" s="288" t="s">
        <v>57</v>
      </c>
      <c r="C66" s="348"/>
      <c r="D66" s="281" t="s">
        <v>397</v>
      </c>
      <c r="E66" s="251"/>
      <c r="F66" s="251"/>
      <c r="G66" s="251"/>
      <c r="H66" s="251"/>
      <c r="I66" s="251"/>
      <c r="J66" s="251"/>
      <c r="K66" s="251"/>
    </row>
    <row r="67" spans="1:11">
      <c r="A67" s="248"/>
      <c r="B67" s="1261" t="s">
        <v>59</v>
      </c>
      <c r="C67" s="275"/>
      <c r="D67" s="315" t="s">
        <v>60</v>
      </c>
      <c r="E67" s="251"/>
      <c r="F67" s="251"/>
      <c r="G67" s="251"/>
      <c r="H67" s="251"/>
      <c r="I67" s="251"/>
      <c r="J67" s="251"/>
      <c r="K67" s="251"/>
    </row>
    <row r="68" spans="1:11" ht="120">
      <c r="A68" s="248"/>
      <c r="B68" s="1262"/>
      <c r="C68" s="275"/>
      <c r="D68" s="316" t="s">
        <v>398</v>
      </c>
      <c r="E68" s="251"/>
      <c r="F68" s="251"/>
      <c r="G68" s="251"/>
      <c r="H68" s="251"/>
      <c r="I68" s="251"/>
      <c r="J68" s="251"/>
      <c r="K68" s="251"/>
    </row>
    <row r="69" spans="1:11">
      <c r="A69" s="248"/>
      <c r="B69" s="1262"/>
      <c r="C69" s="275"/>
      <c r="D69" s="315" t="s">
        <v>63</v>
      </c>
      <c r="E69" s="251"/>
      <c r="F69" s="251"/>
      <c r="G69" s="251"/>
      <c r="H69" s="251"/>
      <c r="I69" s="251"/>
      <c r="J69" s="251"/>
      <c r="K69" s="251"/>
    </row>
    <row r="70" spans="1:11">
      <c r="A70" s="248"/>
      <c r="B70" s="1262"/>
      <c r="C70" s="275"/>
      <c r="D70" s="316" t="s">
        <v>318</v>
      </c>
      <c r="E70" s="251"/>
      <c r="F70" s="251"/>
      <c r="G70" s="251"/>
      <c r="H70" s="251"/>
      <c r="I70" s="251"/>
      <c r="J70" s="251"/>
      <c r="K70" s="251"/>
    </row>
    <row r="71" spans="1:11">
      <c r="A71" s="248"/>
      <c r="B71" s="1262"/>
      <c r="C71" s="275"/>
      <c r="D71" s="316" t="s">
        <v>399</v>
      </c>
      <c r="E71" s="251"/>
      <c r="F71" s="251"/>
      <c r="G71" s="251"/>
      <c r="H71" s="251"/>
      <c r="I71" s="251"/>
      <c r="J71" s="251"/>
      <c r="K71" s="251"/>
    </row>
    <row r="72" spans="1:11">
      <c r="A72" s="248"/>
      <c r="B72" s="1262"/>
      <c r="C72" s="275"/>
      <c r="D72" s="316" t="s">
        <v>165</v>
      </c>
      <c r="E72" s="251"/>
      <c r="F72" s="251"/>
      <c r="G72" s="251"/>
      <c r="H72" s="251"/>
      <c r="I72" s="251"/>
      <c r="J72" s="251"/>
      <c r="K72" s="251"/>
    </row>
    <row r="73" spans="1:11">
      <c r="A73" s="248"/>
      <c r="B73" s="1262"/>
      <c r="C73" s="275"/>
      <c r="D73" s="316" t="s">
        <v>400</v>
      </c>
      <c r="E73" s="251"/>
      <c r="F73" s="251"/>
      <c r="G73" s="251"/>
      <c r="H73" s="251"/>
      <c r="I73" s="251"/>
      <c r="J73" s="251"/>
      <c r="K73" s="251"/>
    </row>
    <row r="74" spans="1:11">
      <c r="A74" s="248"/>
      <c r="B74" s="1262"/>
      <c r="C74" s="275"/>
      <c r="D74" s="316" t="s">
        <v>401</v>
      </c>
      <c r="E74" s="251"/>
      <c r="F74" s="251"/>
      <c r="G74" s="251"/>
      <c r="H74" s="251"/>
      <c r="I74" s="251"/>
      <c r="J74" s="251"/>
      <c r="K74" s="251"/>
    </row>
    <row r="75" spans="1:11">
      <c r="A75" s="248"/>
      <c r="B75" s="1262"/>
      <c r="C75" s="275"/>
      <c r="D75" s="316" t="s">
        <v>402</v>
      </c>
      <c r="E75" s="251"/>
      <c r="F75" s="251"/>
      <c r="G75" s="251"/>
      <c r="H75" s="251"/>
      <c r="I75" s="251"/>
      <c r="J75" s="251"/>
      <c r="K75" s="251"/>
    </row>
    <row r="76" spans="1:11">
      <c r="A76" s="248"/>
      <c r="B76" s="1262"/>
      <c r="C76" s="275"/>
      <c r="D76" s="316" t="s">
        <v>403</v>
      </c>
      <c r="E76" s="251"/>
      <c r="F76" s="251"/>
      <c r="G76" s="251"/>
      <c r="H76" s="251"/>
      <c r="I76" s="251"/>
      <c r="J76" s="251"/>
      <c r="K76" s="251"/>
    </row>
    <row r="77" spans="1:11">
      <c r="A77" s="248"/>
      <c r="B77" s="1262"/>
      <c r="C77" s="275"/>
      <c r="D77" s="315" t="s">
        <v>288</v>
      </c>
      <c r="E77" s="251"/>
      <c r="F77" s="251"/>
      <c r="G77" s="251"/>
      <c r="H77" s="251"/>
      <c r="I77" s="251"/>
      <c r="J77" s="251"/>
      <c r="K77" s="251"/>
    </row>
    <row r="78" spans="1:11" ht="36.75" thickBot="1">
      <c r="A78" s="248"/>
      <c r="B78" s="1263"/>
      <c r="C78" s="348"/>
      <c r="D78" s="281" t="s">
        <v>353</v>
      </c>
      <c r="E78" s="251"/>
      <c r="F78" s="251"/>
      <c r="G78" s="251"/>
      <c r="H78" s="251"/>
      <c r="I78" s="251"/>
      <c r="J78" s="251"/>
      <c r="K78" s="251"/>
    </row>
    <row r="79" spans="1:11" ht="24.75" thickBot="1">
      <c r="A79" s="248"/>
      <c r="B79" s="288" t="s">
        <v>72</v>
      </c>
      <c r="C79" s="348"/>
      <c r="D79" s="281"/>
      <c r="E79" s="251"/>
      <c r="F79" s="251"/>
      <c r="G79" s="251"/>
      <c r="H79" s="251"/>
      <c r="I79" s="251"/>
      <c r="J79" s="251"/>
      <c r="K79" s="251"/>
    </row>
    <row r="80" spans="1:11" ht="144">
      <c r="A80" s="248"/>
      <c r="B80" s="1261" t="s">
        <v>73</v>
      </c>
      <c r="C80" s="275"/>
      <c r="D80" s="316" t="s">
        <v>404</v>
      </c>
      <c r="E80" s="251"/>
      <c r="F80" s="251"/>
      <c r="G80" s="251"/>
      <c r="H80" s="251"/>
      <c r="I80" s="251"/>
      <c r="J80" s="251"/>
      <c r="K80" s="251"/>
    </row>
    <row r="81" spans="1:11" ht="72">
      <c r="A81" s="248"/>
      <c r="B81" s="1262"/>
      <c r="C81" s="275"/>
      <c r="D81" s="316" t="s">
        <v>405</v>
      </c>
      <c r="E81" s="251"/>
      <c r="F81" s="251"/>
      <c r="G81" s="251"/>
      <c r="H81" s="251"/>
      <c r="I81" s="251"/>
      <c r="J81" s="251"/>
      <c r="K81" s="251"/>
    </row>
    <row r="82" spans="1:11" ht="84">
      <c r="A82" s="248"/>
      <c r="B82" s="1262"/>
      <c r="C82" s="275"/>
      <c r="D82" s="316" t="s">
        <v>406</v>
      </c>
      <c r="E82" s="251"/>
      <c r="F82" s="251"/>
      <c r="G82" s="251"/>
      <c r="H82" s="251"/>
      <c r="I82" s="251"/>
      <c r="J82" s="251"/>
      <c r="K82" s="251"/>
    </row>
    <row r="83" spans="1:11" ht="108.75" thickBot="1">
      <c r="A83" s="248"/>
      <c r="B83" s="1263"/>
      <c r="C83" s="348"/>
      <c r="D83" s="281" t="s">
        <v>407</v>
      </c>
      <c r="E83" s="251"/>
      <c r="F83" s="251"/>
      <c r="G83" s="251"/>
      <c r="H83" s="251"/>
      <c r="I83" s="251"/>
      <c r="J83" s="251"/>
      <c r="K83" s="251"/>
    </row>
    <row r="84" spans="1:11" ht="36">
      <c r="A84" s="248"/>
      <c r="B84" s="1261" t="s">
        <v>90</v>
      </c>
      <c r="C84" s="275"/>
      <c r="D84" s="315" t="s">
        <v>396</v>
      </c>
      <c r="E84" s="251"/>
      <c r="F84" s="251"/>
      <c r="G84" s="251"/>
      <c r="H84" s="251"/>
      <c r="I84" s="251"/>
      <c r="J84" s="251"/>
      <c r="K84" s="251"/>
    </row>
    <row r="85" spans="1:11">
      <c r="A85" s="248"/>
      <c r="B85" s="1262"/>
      <c r="C85" s="275"/>
      <c r="D85" s="317"/>
      <c r="E85" s="251"/>
      <c r="F85" s="251"/>
      <c r="G85" s="251"/>
      <c r="H85" s="251"/>
      <c r="I85" s="251"/>
      <c r="J85" s="251"/>
      <c r="K85" s="251"/>
    </row>
    <row r="86" spans="1:11">
      <c r="A86" s="248"/>
      <c r="B86" s="1262"/>
      <c r="C86" s="275"/>
      <c r="D86" s="316" t="s">
        <v>91</v>
      </c>
      <c r="E86" s="251"/>
      <c r="F86" s="251"/>
      <c r="G86" s="251"/>
      <c r="H86" s="251"/>
      <c r="I86" s="251"/>
      <c r="J86" s="251"/>
      <c r="K86" s="251"/>
    </row>
    <row r="87" spans="1:11" ht="61.5">
      <c r="A87" s="248"/>
      <c r="B87" s="1262"/>
      <c r="C87" s="275"/>
      <c r="D87" s="316" t="s">
        <v>408</v>
      </c>
      <c r="E87" s="251"/>
      <c r="F87" s="251"/>
      <c r="G87" s="251"/>
      <c r="H87" s="251"/>
      <c r="I87" s="251"/>
      <c r="J87" s="251"/>
      <c r="K87" s="251"/>
    </row>
    <row r="88" spans="1:11" ht="61.5">
      <c r="A88" s="248"/>
      <c r="B88" s="1262"/>
      <c r="C88" s="275"/>
      <c r="D88" s="316" t="s">
        <v>409</v>
      </c>
      <c r="E88" s="251"/>
      <c r="F88" s="251"/>
      <c r="G88" s="251"/>
      <c r="H88" s="251"/>
      <c r="I88" s="251"/>
      <c r="J88" s="251"/>
      <c r="K88" s="251"/>
    </row>
    <row r="89" spans="1:11" ht="38.25" thickBot="1">
      <c r="A89" s="248"/>
      <c r="B89" s="1263"/>
      <c r="C89" s="348"/>
      <c r="D89" s="281" t="s">
        <v>410</v>
      </c>
      <c r="E89" s="251"/>
      <c r="F89" s="251"/>
      <c r="G89" s="251"/>
      <c r="H89" s="251"/>
      <c r="I89" s="251"/>
      <c r="J89" s="251"/>
      <c r="K89" s="251"/>
    </row>
  </sheetData>
  <mergeCells count="25">
    <mergeCell ref="B10:D10"/>
    <mergeCell ref="F10:S10"/>
    <mergeCell ref="F11:S11"/>
    <mergeCell ref="E12:R12"/>
    <mergeCell ref="E13:R13"/>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A1:P1"/>
    <mergeCell ref="A2:P2"/>
    <mergeCell ref="A3:P3"/>
    <mergeCell ref="A4:D4"/>
    <mergeCell ref="A5:P5"/>
  </mergeCells>
  <conditionalFormatting sqref="F10">
    <cfRule type="notContainsBlanks" dxfId="92" priority="4">
      <formula>LEN(TRIM(F10))&gt;0</formula>
    </cfRule>
  </conditionalFormatting>
  <conditionalFormatting sqref="F11:S11">
    <cfRule type="expression" dxfId="91" priority="2">
      <formula>E11="NO SE REPORTA"</formula>
    </cfRule>
    <cfRule type="expression" dxfId="90" priority="3">
      <formula>E10="NO APLICA"</formula>
    </cfRule>
  </conditionalFormatting>
  <conditionalFormatting sqref="E12:R12">
    <cfRule type="expression" dxfId="89"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I19">
      <formula1>0</formula1>
    </dataValidation>
    <dataValidation allowBlank="1" showInputMessage="1" showErrorMessage="1" promptTitle="OJO" prompt="NO TOCAR" sqref="E20:J20 J18:J19"/>
    <dataValidation type="whole" operator="greaterThanOrEqual" allowBlank="1" showInputMessage="1" showErrorMessage="1" errorTitle="ERROR" error="Valor en HECTAREAS (sin decimales)_x000a_" sqref="G38:H38">
      <formula1>0</formula1>
    </dataValidation>
    <dataValidation allowBlank="1" showInputMessage="1" showErrorMessage="1" promptTitle="ESTADO" prompt="en preparación_x000a_en aprestamiento_x000a_en declaración_x000a_Declarado" sqref="I38"/>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U184"/>
  <sheetViews>
    <sheetView showGridLines="0" topLeftCell="C20" zoomScale="98" zoomScaleNormal="98" workbookViewId="0">
      <selection activeCell="L26" sqref="L26:L29"/>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 min="11" max="11" width="11.42578125" style="415"/>
    <col min="12" max="12" width="23" customWidth="1"/>
    <col min="13" max="13" width="11" customWidth="1"/>
    <col min="14" max="16" width="8.8554687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418</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c r="L6" s="6"/>
    </row>
    <row r="7" spans="1:21" ht="15.75" thickBot="1">
      <c r="B7" s="76"/>
      <c r="C7" s="78"/>
      <c r="D7" s="6"/>
      <c r="E7" s="18"/>
      <c r="F7" s="6" t="s">
        <v>129</v>
      </c>
      <c r="G7" s="6"/>
      <c r="H7" s="6"/>
      <c r="I7" s="6"/>
      <c r="J7" s="6"/>
      <c r="K7" s="6" t="s">
        <v>1235</v>
      </c>
    </row>
    <row r="8" spans="1:21" ht="15.75" thickBot="1">
      <c r="B8" s="180" t="s">
        <v>1202</v>
      </c>
      <c r="C8" s="224">
        <v>2020</v>
      </c>
      <c r="D8" s="229" t="str">
        <f>IF(E10="NO APLICA","NO APLICA",IF(E11="NO SE REPORTA","SIN INFORMACION",+M34))</f>
        <v>SIN INFORMACION</v>
      </c>
      <c r="E8" s="225"/>
      <c r="F8" s="6" t="s">
        <v>130</v>
      </c>
      <c r="G8" s="6"/>
      <c r="H8" s="6"/>
      <c r="I8" s="6"/>
      <c r="J8" s="6"/>
      <c r="K8" s="6"/>
      <c r="L8" s="6"/>
    </row>
    <row r="9" spans="1:21">
      <c r="B9" s="513" t="s">
        <v>1203</v>
      </c>
      <c r="C9" s="89"/>
      <c r="D9" s="6"/>
      <c r="E9" s="6"/>
      <c r="F9" s="6"/>
      <c r="G9" s="6"/>
      <c r="H9" s="6"/>
      <c r="I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1269</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9"/>
      <c r="D14" s="6"/>
      <c r="E14" s="6"/>
      <c r="F14" s="6"/>
      <c r="G14" s="6"/>
      <c r="H14" s="6"/>
      <c r="I14" s="6"/>
    </row>
    <row r="15" spans="1:21" ht="15.6" customHeight="1" thickBot="1">
      <c r="B15" s="1311" t="s">
        <v>2</v>
      </c>
      <c r="C15" s="90"/>
      <c r="D15" s="1328" t="s">
        <v>336</v>
      </c>
      <c r="E15" s="1329"/>
      <c r="F15" s="1329"/>
      <c r="G15" s="1329"/>
      <c r="H15" s="1329"/>
      <c r="I15" s="1330"/>
      <c r="K15" s="414" t="s">
        <v>412</v>
      </c>
      <c r="L15" s="414" t="s">
        <v>1248</v>
      </c>
      <c r="M15" s="414" t="s">
        <v>1079</v>
      </c>
      <c r="N15" s="414" t="s">
        <v>105</v>
      </c>
      <c r="O15" s="228"/>
    </row>
    <row r="16" spans="1:21" ht="21.6" customHeight="1" thickBot="1">
      <c r="B16" s="1312"/>
      <c r="C16" s="99" t="s">
        <v>19</v>
      </c>
      <c r="D16" s="44" t="s">
        <v>150</v>
      </c>
      <c r="E16" s="39" t="s">
        <v>151</v>
      </c>
      <c r="F16" s="6"/>
      <c r="G16" s="6"/>
      <c r="I16" s="22"/>
      <c r="K16" s="414" t="s">
        <v>1240</v>
      </c>
      <c r="L16" s="437" t="s">
        <v>1249</v>
      </c>
      <c r="M16" s="417">
        <v>0.05</v>
      </c>
      <c r="N16" s="417">
        <v>0.05</v>
      </c>
      <c r="O16" s="228"/>
    </row>
    <row r="17" spans="2:18" ht="43.5" customHeight="1" thickBot="1">
      <c r="B17" s="1312"/>
      <c r="C17" s="3" t="s">
        <v>152</v>
      </c>
      <c r="D17" s="41" t="s">
        <v>1509</v>
      </c>
      <c r="E17" s="220">
        <v>0</v>
      </c>
      <c r="F17" s="6"/>
      <c r="G17" s="6"/>
      <c r="I17" s="22"/>
      <c r="K17" s="414" t="s">
        <v>1237</v>
      </c>
      <c r="L17" s="437" t="s">
        <v>1251</v>
      </c>
      <c r="M17" s="417">
        <v>0.15</v>
      </c>
      <c r="N17" s="417">
        <f>+M17+N16</f>
        <v>0.2</v>
      </c>
      <c r="O17" s="228"/>
    </row>
    <row r="18" spans="2:18" ht="50.25" customHeight="1" thickBot="1">
      <c r="B18" s="1312"/>
      <c r="C18" s="3" t="s">
        <v>154</v>
      </c>
      <c r="D18" s="41" t="s">
        <v>430</v>
      </c>
      <c r="E18" s="220">
        <v>269192</v>
      </c>
      <c r="F18" s="6"/>
      <c r="G18" s="6"/>
      <c r="I18" s="22"/>
      <c r="K18" s="414" t="s">
        <v>1238</v>
      </c>
      <c r="L18" s="437" t="s">
        <v>1252</v>
      </c>
      <c r="M18" s="417">
        <v>0.15</v>
      </c>
      <c r="N18" s="417">
        <f>+M18+N17</f>
        <v>0.35</v>
      </c>
      <c r="O18" s="228"/>
    </row>
    <row r="19" spans="2:18" ht="48" customHeight="1" thickBot="1">
      <c r="B19" s="1312"/>
      <c r="C19" s="3" t="s">
        <v>156</v>
      </c>
      <c r="D19" s="41" t="s">
        <v>431</v>
      </c>
      <c r="E19" s="220">
        <v>0</v>
      </c>
      <c r="F19" s="6"/>
      <c r="G19" s="6"/>
      <c r="I19" s="22"/>
      <c r="K19" s="414" t="s">
        <v>1239</v>
      </c>
      <c r="L19" s="437" t="s">
        <v>1253</v>
      </c>
      <c r="M19" s="417">
        <v>0.2</v>
      </c>
      <c r="N19" s="417">
        <f>+M19+N18</f>
        <v>0.55000000000000004</v>
      </c>
      <c r="O19" s="228"/>
    </row>
    <row r="20" spans="2:18" ht="34.700000000000003" customHeight="1" thickBot="1">
      <c r="B20" s="1312"/>
      <c r="C20" s="3" t="s">
        <v>258</v>
      </c>
      <c r="D20" s="41" t="s">
        <v>432</v>
      </c>
      <c r="E20" s="143">
        <f>+E18+E19</f>
        <v>269192</v>
      </c>
      <c r="F20" s="6"/>
      <c r="G20" s="6"/>
      <c r="I20" s="22"/>
      <c r="K20" s="414" t="s">
        <v>1236</v>
      </c>
      <c r="L20" s="437" t="s">
        <v>1254</v>
      </c>
      <c r="M20" s="417">
        <v>0.2</v>
      </c>
      <c r="N20" s="417">
        <f>+M20+N19</f>
        <v>0.75</v>
      </c>
      <c r="O20" s="228"/>
    </row>
    <row r="21" spans="2:18" ht="34.700000000000003" customHeight="1" thickBot="1">
      <c r="B21" s="1312"/>
      <c r="C21" s="3" t="s">
        <v>260</v>
      </c>
      <c r="D21" s="41" t="s">
        <v>1510</v>
      </c>
      <c r="E21" s="220"/>
      <c r="F21" s="6"/>
      <c r="G21" s="6"/>
      <c r="I21" s="22"/>
      <c r="K21" s="414" t="s">
        <v>1256</v>
      </c>
      <c r="L21" s="437" t="s">
        <v>1255</v>
      </c>
      <c r="M21" s="417">
        <v>0.25</v>
      </c>
      <c r="N21" s="417">
        <f>+M21+N20</f>
        <v>1</v>
      </c>
      <c r="R21" t="s">
        <v>1250</v>
      </c>
    </row>
    <row r="22" spans="2:18" ht="15" customHeight="1">
      <c r="B22" s="1312"/>
      <c r="C22" s="93"/>
      <c r="D22" s="1331"/>
      <c r="E22" s="1332"/>
      <c r="F22" s="1332"/>
      <c r="G22" s="1332"/>
      <c r="H22" s="1332"/>
      <c r="I22" s="1333"/>
      <c r="K22" s="414" t="s">
        <v>151</v>
      </c>
      <c r="L22" s="414"/>
      <c r="M22" s="417">
        <f>SUM(M16:M21)</f>
        <v>1</v>
      </c>
    </row>
    <row r="23" spans="2:18" ht="15.75" thickBot="1">
      <c r="B23" s="1312"/>
      <c r="C23" s="93"/>
      <c r="D23" s="1355" t="s">
        <v>433</v>
      </c>
      <c r="E23" s="1356"/>
      <c r="F23" s="1356"/>
      <c r="G23" s="1356"/>
      <c r="H23" s="1356"/>
      <c r="I23" s="1357"/>
      <c r="J23" s="6"/>
      <c r="K23" s="6"/>
      <c r="L23" s="6"/>
    </row>
    <row r="24" spans="2:18" ht="15" customHeight="1" thickBot="1">
      <c r="B24" s="1312"/>
      <c r="C24" s="95"/>
      <c r="D24" s="39" t="s">
        <v>150</v>
      </c>
      <c r="E24" s="39" t="s">
        <v>20</v>
      </c>
      <c r="F24" s="39" t="s">
        <v>21</v>
      </c>
      <c r="G24" s="39" t="s">
        <v>22</v>
      </c>
      <c r="H24" s="39" t="s">
        <v>23</v>
      </c>
      <c r="I24" s="39" t="s">
        <v>151</v>
      </c>
      <c r="J24" s="6"/>
      <c r="K24" s="1358" t="s">
        <v>412</v>
      </c>
      <c r="L24" s="1358" t="s">
        <v>1241</v>
      </c>
      <c r="M24" s="1358" t="s">
        <v>20</v>
      </c>
      <c r="N24" s="1358" t="s">
        <v>21</v>
      </c>
      <c r="O24" s="1358" t="s">
        <v>22</v>
      </c>
      <c r="P24" s="1358" t="s">
        <v>23</v>
      </c>
    </row>
    <row r="25" spans="2:18" ht="25.5" customHeight="1" thickBot="1">
      <c r="B25" s="1312"/>
      <c r="C25" s="95"/>
      <c r="D25" s="682" t="s">
        <v>434</v>
      </c>
      <c r="E25" s="220"/>
      <c r="F25" s="220"/>
      <c r="G25" s="220"/>
      <c r="H25" s="220"/>
      <c r="I25" s="411" t="str">
        <f>Formulas!$I$15</f>
        <v>ERROR: LA SUMA DE LA COLUMNA DEBE SER IGUAL A LA META ANUAL</v>
      </c>
      <c r="J25" s="6"/>
      <c r="K25" s="1358"/>
      <c r="L25" s="1358"/>
      <c r="M25" s="1358"/>
      <c r="N25" s="1358"/>
      <c r="O25" s="1358"/>
      <c r="P25" s="1358"/>
    </row>
    <row r="26" spans="2:18" ht="15" customHeight="1" thickBot="1">
      <c r="B26" s="1312"/>
      <c r="C26" s="95"/>
      <c r="D26" s="40" t="s">
        <v>370</v>
      </c>
      <c r="E26" s="220">
        <v>120000</v>
      </c>
      <c r="F26" s="220"/>
      <c r="G26" s="220"/>
      <c r="H26" s="220"/>
      <c r="I26" s="409"/>
      <c r="J26" s="6"/>
      <c r="K26" s="414" t="str">
        <f>+D26</f>
        <v>Sin iniciar</v>
      </c>
      <c r="L26" s="413">
        <v>0.9</v>
      </c>
      <c r="M26" s="410">
        <f>+$L26*E26</f>
        <v>108000</v>
      </c>
      <c r="N26" s="410"/>
      <c r="O26" s="410"/>
      <c r="P26" s="410"/>
    </row>
    <row r="27" spans="2:18" ht="15" customHeight="1" thickBot="1">
      <c r="B27" s="1312"/>
      <c r="C27" s="95"/>
      <c r="D27" s="40" t="s">
        <v>435</v>
      </c>
      <c r="E27" s="220">
        <v>96000</v>
      </c>
      <c r="F27" s="220"/>
      <c r="G27" s="220"/>
      <c r="H27" s="220"/>
      <c r="I27" s="409"/>
      <c r="J27" s="6"/>
      <c r="K27" s="414" t="str">
        <f>+D27</f>
        <v>En formulación</v>
      </c>
      <c r="L27" s="413">
        <v>0.1</v>
      </c>
      <c r="M27" s="410">
        <f>+$L27*E27</f>
        <v>9600</v>
      </c>
      <c r="N27" s="410"/>
      <c r="O27" s="410"/>
      <c r="P27" s="410"/>
    </row>
    <row r="28" spans="2:18" ht="15" customHeight="1" thickBot="1">
      <c r="B28" s="1312"/>
      <c r="C28" s="95"/>
      <c r="D28" s="40" t="s">
        <v>436</v>
      </c>
      <c r="E28" s="220"/>
      <c r="F28" s="220"/>
      <c r="G28" s="220"/>
      <c r="H28" s="220"/>
      <c r="I28" s="409"/>
      <c r="J28" s="6"/>
      <c r="K28" s="414" t="str">
        <f>+D28</f>
        <v>En actualización</v>
      </c>
      <c r="L28" s="413"/>
      <c r="M28" s="410">
        <f>+$L28*E28</f>
        <v>0</v>
      </c>
      <c r="N28" s="410"/>
      <c r="O28" s="410"/>
      <c r="P28" s="410"/>
    </row>
    <row r="29" spans="2:18" ht="15.75" thickBot="1">
      <c r="B29" s="1312"/>
      <c r="C29" s="95"/>
      <c r="D29" s="40" t="s">
        <v>437</v>
      </c>
      <c r="E29" s="220"/>
      <c r="F29" s="220"/>
      <c r="G29" s="220"/>
      <c r="H29" s="220"/>
      <c r="I29" s="409"/>
      <c r="J29" s="6"/>
      <c r="K29" s="414" t="str">
        <f>+D29</f>
        <v>Plan forestal adoptado</v>
      </c>
      <c r="L29" s="413"/>
      <c r="M29" s="410">
        <f>+$L29*E29</f>
        <v>0</v>
      </c>
      <c r="N29" s="410"/>
      <c r="O29" s="410"/>
      <c r="P29" s="410"/>
    </row>
    <row r="30" spans="2:18" ht="15" customHeight="1" thickBot="1">
      <c r="B30" s="1312"/>
      <c r="C30" s="95"/>
      <c r="D30" s="40" t="s">
        <v>151</v>
      </c>
      <c r="E30" s="147" t="str">
        <f>Formulas!D15</f>
        <v>ERROR: LA SUMA DE LA COLUMNA DEBE SER IGUAL A LA META ANUAL</v>
      </c>
      <c r="F30" s="147" t="str">
        <f>Formulas!E15</f>
        <v>ERROR: LA SUMA DE LA COLUMNA DEBE SER IGUAL A LA META ANUAL</v>
      </c>
      <c r="G30" s="147" t="str">
        <f>Formulas!F15</f>
        <v>ERROR: LA SUMA DE LA COLUMNA DEBE SER IGUAL A LA META ANUAL</v>
      </c>
      <c r="H30" s="147" t="str">
        <f>Formulas!G15</f>
        <v>ERROR: LA SUMA DE LA COLUMNA DEBE SER IGUAL A LA META ANUAL</v>
      </c>
      <c r="I30" s="409"/>
      <c r="J30" s="6"/>
      <c r="K30" s="414"/>
      <c r="L30" s="414" t="s">
        <v>1232</v>
      </c>
      <c r="M30" s="410">
        <f>SUM(M26:M29)</f>
        <v>117600</v>
      </c>
      <c r="N30" s="410"/>
      <c r="O30" s="410"/>
      <c r="P30" s="410"/>
    </row>
    <row r="31" spans="2:18" ht="14.45" customHeight="1">
      <c r="B31" s="1312"/>
      <c r="C31" s="93"/>
      <c r="D31" s="1328" t="s">
        <v>438</v>
      </c>
      <c r="E31" s="1329"/>
      <c r="F31" s="1329"/>
      <c r="G31" s="1329"/>
      <c r="H31" s="1329"/>
      <c r="I31" s="1330"/>
      <c r="J31" s="6"/>
      <c r="K31" s="414"/>
      <c r="L31" s="414" t="s">
        <v>1233</v>
      </c>
      <c r="M31" s="412" t="e">
        <f>+M30/$I$25</f>
        <v>#VALUE!</v>
      </c>
      <c r="N31" s="412"/>
      <c r="O31" s="412"/>
      <c r="P31" s="412"/>
    </row>
    <row r="32" spans="2:18" ht="24" customHeight="1">
      <c r="B32" s="1312"/>
      <c r="C32" s="93"/>
      <c r="D32" s="1331" t="s">
        <v>439</v>
      </c>
      <c r="E32" s="1332"/>
      <c r="F32" s="1332"/>
      <c r="G32" s="1332"/>
      <c r="H32" s="1332"/>
      <c r="I32" s="1333"/>
      <c r="J32" s="6"/>
      <c r="K32" s="414"/>
      <c r="L32" s="414" t="s">
        <v>1242</v>
      </c>
      <c r="M32" s="412" t="e">
        <f>+M45</f>
        <v>#DIV/0!</v>
      </c>
      <c r="N32" s="412"/>
      <c r="O32" s="412"/>
      <c r="P32" s="412"/>
    </row>
    <row r="33" spans="2:16" ht="15" customHeight="1" thickBot="1">
      <c r="B33" s="1312"/>
      <c r="C33" s="93"/>
      <c r="D33" s="1317" t="s">
        <v>440</v>
      </c>
      <c r="E33" s="1318"/>
      <c r="F33" s="1318"/>
      <c r="G33" s="1318"/>
      <c r="H33" s="1318"/>
      <c r="I33" s="1319"/>
      <c r="J33" s="6"/>
      <c r="K33" s="414"/>
      <c r="L33" s="414" t="s">
        <v>1246</v>
      </c>
      <c r="M33" s="410">
        <f>+M46</f>
        <v>0</v>
      </c>
      <c r="N33" s="410"/>
      <c r="O33" s="410"/>
      <c r="P33" s="410"/>
    </row>
    <row r="34" spans="2:16" ht="48.75" thickBot="1">
      <c r="B34" s="1312"/>
      <c r="C34" s="95"/>
      <c r="D34" s="44" t="s">
        <v>441</v>
      </c>
      <c r="E34" s="44" t="s">
        <v>442</v>
      </c>
      <c r="F34" s="44" t="s">
        <v>443</v>
      </c>
      <c r="G34" s="44" t="s">
        <v>444</v>
      </c>
      <c r="H34" s="44" t="s">
        <v>445</v>
      </c>
      <c r="I34" s="22"/>
      <c r="J34" s="6"/>
      <c r="K34" s="414"/>
      <c r="L34" s="414" t="s">
        <v>418</v>
      </c>
      <c r="M34" s="412" t="e">
        <f>+M30/M33</f>
        <v>#DIV/0!</v>
      </c>
      <c r="N34" s="412"/>
      <c r="O34" s="412"/>
      <c r="P34" s="412"/>
    </row>
    <row r="35" spans="2:16" ht="15" customHeight="1" thickBot="1">
      <c r="B35" s="1312"/>
      <c r="C35" s="95"/>
      <c r="D35" s="31"/>
      <c r="E35" s="31"/>
      <c r="F35" s="220"/>
      <c r="G35" s="31"/>
      <c r="H35" s="31"/>
      <c r="I35" s="22"/>
      <c r="J35" s="6"/>
      <c r="K35" s="6"/>
      <c r="L35" s="6"/>
      <c r="M35" s="6"/>
      <c r="N35" s="6"/>
      <c r="O35" s="6"/>
      <c r="P35" s="6"/>
    </row>
    <row r="36" spans="2:16" ht="15" customHeight="1" thickBot="1">
      <c r="B36" s="1312"/>
      <c r="C36" s="95"/>
      <c r="D36" s="31"/>
      <c r="E36" s="31"/>
      <c r="F36" s="220"/>
      <c r="G36" s="31"/>
      <c r="H36" s="31"/>
      <c r="I36" s="22"/>
      <c r="J36" s="6"/>
      <c r="K36" s="6"/>
      <c r="L36" s="6"/>
    </row>
    <row r="37" spans="2:16" ht="15" customHeight="1" thickBot="1">
      <c r="B37" s="1312"/>
      <c r="C37" s="95"/>
      <c r="D37" s="31"/>
      <c r="E37" s="31"/>
      <c r="F37" s="220"/>
      <c r="G37" s="31"/>
      <c r="H37" s="31"/>
      <c r="I37" s="22"/>
      <c r="J37" s="6"/>
      <c r="K37" s="6"/>
      <c r="L37" s="416" t="s">
        <v>1243</v>
      </c>
    </row>
    <row r="38" spans="2:16" ht="15" customHeight="1" thickBot="1">
      <c r="B38" s="1312"/>
      <c r="C38" s="95"/>
      <c r="D38" s="31"/>
      <c r="E38" s="31"/>
      <c r="F38" s="220"/>
      <c r="G38" s="31"/>
      <c r="H38" s="31"/>
      <c r="I38" s="22"/>
      <c r="J38" s="6"/>
      <c r="K38" s="6"/>
      <c r="L38" s="6"/>
      <c r="N38" s="416"/>
      <c r="O38" s="416"/>
      <c r="P38" s="416"/>
    </row>
    <row r="39" spans="2:16" ht="15" customHeight="1" thickBot="1">
      <c r="B39" s="1312"/>
      <c r="C39" s="95"/>
      <c r="D39" s="31"/>
      <c r="E39" s="31"/>
      <c r="F39" s="220"/>
      <c r="G39" s="31"/>
      <c r="H39" s="31"/>
      <c r="I39" s="22"/>
      <c r="J39" s="6"/>
      <c r="K39" s="1358" t="s">
        <v>1234</v>
      </c>
      <c r="L39" s="1358" t="s">
        <v>1244</v>
      </c>
      <c r="M39" s="1358" t="s">
        <v>1245</v>
      </c>
      <c r="N39" s="416"/>
      <c r="O39" s="416"/>
      <c r="P39" s="416"/>
    </row>
    <row r="40" spans="2:16" ht="15" customHeight="1" thickBot="1">
      <c r="B40" s="1312"/>
      <c r="C40" s="95"/>
      <c r="D40" s="31"/>
      <c r="E40" s="31"/>
      <c r="F40" s="220"/>
      <c r="G40" s="31"/>
      <c r="H40" s="31"/>
      <c r="I40" s="22"/>
      <c r="J40" s="6"/>
      <c r="K40" s="1358"/>
      <c r="L40" s="1358"/>
      <c r="M40" s="1358"/>
      <c r="N40" s="416"/>
      <c r="O40" s="416"/>
      <c r="P40" s="416"/>
    </row>
    <row r="41" spans="2:16" ht="15.75" thickBot="1">
      <c r="B41" s="1312"/>
      <c r="C41" s="95"/>
      <c r="D41" s="31"/>
      <c r="E41" s="31"/>
      <c r="F41" s="220"/>
      <c r="G41" s="31"/>
      <c r="H41" s="31"/>
      <c r="I41" s="22"/>
      <c r="J41" s="6"/>
      <c r="K41" s="414" t="str">
        <f>+K26</f>
        <v>Sin iniciar</v>
      </c>
      <c r="L41" s="480"/>
      <c r="M41" s="412">
        <v>0</v>
      </c>
      <c r="N41" s="416"/>
      <c r="O41" s="416"/>
      <c r="P41" s="416"/>
    </row>
    <row r="42" spans="2:16" ht="15.75" thickBot="1">
      <c r="B42" s="1312"/>
      <c r="C42" s="95"/>
      <c r="D42" s="31"/>
      <c r="E42" s="31"/>
      <c r="F42" s="220"/>
      <c r="G42" s="31"/>
      <c r="H42" s="31"/>
      <c r="I42" s="22"/>
      <c r="J42" s="6"/>
      <c r="K42" s="414" t="str">
        <f>+K27</f>
        <v>En formulación</v>
      </c>
      <c r="L42" s="480"/>
      <c r="M42" s="418"/>
      <c r="N42" s="416"/>
      <c r="O42" s="416"/>
      <c r="P42" s="416"/>
    </row>
    <row r="43" spans="2:16" ht="24" customHeight="1" thickBot="1">
      <c r="B43" s="1313"/>
      <c r="C43" s="94"/>
      <c r="D43" s="1355" t="s">
        <v>446</v>
      </c>
      <c r="E43" s="1356"/>
      <c r="F43" s="1356"/>
      <c r="G43" s="1356"/>
      <c r="H43" s="1356"/>
      <c r="I43" s="1357"/>
      <c r="J43" s="6"/>
      <c r="K43" s="414" t="str">
        <f>+K28</f>
        <v>En actualización</v>
      </c>
      <c r="L43" s="480"/>
      <c r="M43" s="418"/>
      <c r="N43" s="416"/>
      <c r="O43" s="416"/>
      <c r="P43" s="416"/>
    </row>
    <row r="44" spans="2:16" ht="24" customHeight="1" thickBot="1">
      <c r="B44" s="48" t="s">
        <v>34</v>
      </c>
      <c r="C44" s="94"/>
      <c r="D44" s="1323" t="s">
        <v>447</v>
      </c>
      <c r="E44" s="1324"/>
      <c r="F44" s="1324"/>
      <c r="G44" s="1324"/>
      <c r="H44" s="1324"/>
      <c r="I44" s="1325"/>
      <c r="J44" s="6"/>
      <c r="K44" s="414" t="str">
        <f>+K29</f>
        <v>Plan forestal adoptado</v>
      </c>
      <c r="L44" s="480"/>
      <c r="M44" s="418"/>
      <c r="N44" s="416"/>
      <c r="O44" s="416"/>
      <c r="P44" s="416"/>
    </row>
    <row r="45" spans="2:16" ht="24.75" thickBot="1">
      <c r="B45" s="48" t="s">
        <v>36</v>
      </c>
      <c r="C45" s="94"/>
      <c r="D45" s="1323" t="s">
        <v>346</v>
      </c>
      <c r="E45" s="1324"/>
      <c r="F45" s="1324"/>
      <c r="G45" s="1324"/>
      <c r="H45" s="1324"/>
      <c r="I45" s="1325"/>
      <c r="J45" s="6"/>
      <c r="K45" s="414" t="s">
        <v>151</v>
      </c>
      <c r="L45" s="410">
        <f>SUM(L41:L44)</f>
        <v>0</v>
      </c>
      <c r="M45" s="412" t="e">
        <f>+M46/L45</f>
        <v>#DIV/0!</v>
      </c>
      <c r="N45" s="416"/>
      <c r="O45" s="416"/>
      <c r="P45" s="416"/>
    </row>
    <row r="46" spans="2:16" ht="15" customHeight="1" thickBot="1">
      <c r="B46" s="2"/>
      <c r="C46" s="77"/>
      <c r="D46" s="6"/>
      <c r="E46" s="6"/>
      <c r="F46" s="6"/>
      <c r="G46" s="6"/>
      <c r="H46" s="6"/>
      <c r="I46" s="6"/>
      <c r="J46" s="6"/>
      <c r="K46" s="414"/>
      <c r="L46" s="414" t="s">
        <v>1247</v>
      </c>
      <c r="M46" s="410">
        <f>+L41*M41+L42*M42+L43*M43+L44*M44</f>
        <v>0</v>
      </c>
      <c r="N46" s="416"/>
      <c r="O46" s="416"/>
      <c r="P46" s="416"/>
    </row>
    <row r="47" spans="2:16" ht="24" customHeight="1" thickBot="1">
      <c r="B47" s="1314" t="s">
        <v>38</v>
      </c>
      <c r="C47" s="1315"/>
      <c r="D47" s="1315"/>
      <c r="E47" s="1316"/>
      <c r="F47" s="6"/>
      <c r="G47" s="6"/>
      <c r="H47" s="6"/>
      <c r="I47" s="6"/>
      <c r="J47" s="6"/>
      <c r="K47" s="6"/>
      <c r="L47" s="6"/>
      <c r="M47" s="6"/>
      <c r="N47" s="6"/>
      <c r="O47" s="416"/>
      <c r="P47" s="416"/>
    </row>
    <row r="48" spans="2:16" ht="15" customHeight="1" thickBot="1">
      <c r="B48" s="1311">
        <v>1</v>
      </c>
      <c r="C48" s="95"/>
      <c r="D48" s="49" t="s">
        <v>39</v>
      </c>
      <c r="E48" s="31"/>
      <c r="F48" s="6"/>
      <c r="G48" s="6"/>
      <c r="H48" s="6"/>
      <c r="I48" s="6"/>
      <c r="J48" s="6"/>
      <c r="K48" s="6"/>
      <c r="L48" s="6"/>
      <c r="M48" s="6"/>
      <c r="N48" s="6"/>
      <c r="O48" s="416"/>
      <c r="P48" s="416"/>
    </row>
    <row r="49" spans="2:16" ht="15" customHeight="1" thickBot="1">
      <c r="B49" s="1312"/>
      <c r="C49" s="95"/>
      <c r="D49" s="41" t="s">
        <v>40</v>
      </c>
      <c r="E49" s="31"/>
      <c r="F49" s="6"/>
      <c r="G49" s="6"/>
      <c r="H49" s="6"/>
      <c r="I49" s="6"/>
      <c r="J49" s="6"/>
      <c r="K49" s="6"/>
      <c r="L49" s="6"/>
      <c r="M49" s="6"/>
      <c r="N49" s="6"/>
      <c r="O49" s="416"/>
      <c r="P49" s="416"/>
    </row>
    <row r="50" spans="2:16" ht="15" customHeight="1" thickBot="1">
      <c r="B50" s="1312"/>
      <c r="C50" s="95"/>
      <c r="D50" s="41" t="s">
        <v>41</v>
      </c>
      <c r="E50" s="31"/>
      <c r="F50" s="6"/>
      <c r="G50" s="6"/>
      <c r="H50" s="6"/>
      <c r="I50" s="6"/>
      <c r="J50" s="6"/>
      <c r="K50" s="6"/>
      <c r="L50" s="6"/>
      <c r="M50" s="6"/>
      <c r="N50" s="6"/>
      <c r="O50" s="416"/>
      <c r="P50" s="416"/>
    </row>
    <row r="51" spans="2:16" ht="15" customHeight="1" thickBot="1">
      <c r="B51" s="1312"/>
      <c r="C51" s="95"/>
      <c r="D51" s="41" t="s">
        <v>42</v>
      </c>
      <c r="E51" s="31"/>
      <c r="F51" s="6"/>
      <c r="G51" s="6"/>
      <c r="H51" s="6"/>
      <c r="I51" s="6"/>
      <c r="J51" s="6"/>
      <c r="K51" s="6"/>
      <c r="L51" s="6"/>
      <c r="M51" s="6"/>
      <c r="N51" s="6"/>
    </row>
    <row r="52" spans="2:16" ht="15" customHeight="1" thickBot="1">
      <c r="B52" s="1312"/>
      <c r="C52" s="95"/>
      <c r="D52" s="41" t="s">
        <v>43</v>
      </c>
      <c r="E52" s="31"/>
      <c r="F52" s="6"/>
      <c r="G52" s="6"/>
      <c r="H52" s="6"/>
      <c r="I52" s="6"/>
      <c r="J52" s="6"/>
      <c r="K52" s="6"/>
      <c r="L52" s="6"/>
    </row>
    <row r="53" spans="2:16" ht="15" customHeight="1" thickBot="1">
      <c r="B53" s="1312"/>
      <c r="C53" s="95"/>
      <c r="D53" s="41" t="s">
        <v>44</v>
      </c>
      <c r="E53" s="31"/>
      <c r="F53" s="6"/>
      <c r="G53" s="6"/>
      <c r="H53" s="6"/>
      <c r="I53" s="6"/>
      <c r="J53" s="6"/>
      <c r="K53" s="6"/>
      <c r="L53" s="6"/>
    </row>
    <row r="54" spans="2:16" ht="15" customHeight="1" thickBot="1">
      <c r="B54" s="1313"/>
      <c r="C54" s="3"/>
      <c r="D54" s="41" t="s">
        <v>45</v>
      </c>
      <c r="E54" s="31"/>
      <c r="F54" s="6"/>
      <c r="G54" s="6"/>
      <c r="H54" s="6"/>
      <c r="I54" s="6"/>
      <c r="J54" s="6"/>
      <c r="K54" s="6"/>
      <c r="L54" s="6"/>
    </row>
    <row r="55" spans="2:16" ht="15" customHeight="1" thickBot="1">
      <c r="B55" s="2"/>
      <c r="C55" s="77"/>
      <c r="D55" s="6"/>
      <c r="E55" s="6"/>
      <c r="F55" s="6"/>
      <c r="G55" s="6"/>
      <c r="H55" s="6"/>
      <c r="I55" s="6"/>
      <c r="J55" s="6"/>
      <c r="K55" s="6"/>
      <c r="L55" s="6"/>
    </row>
    <row r="56" spans="2:16" ht="15" customHeight="1" thickBot="1">
      <c r="B56" s="1314" t="s">
        <v>46</v>
      </c>
      <c r="C56" s="1315"/>
      <c r="D56" s="1315"/>
      <c r="E56" s="1316"/>
      <c r="F56" s="6"/>
      <c r="G56" s="6"/>
      <c r="H56" s="6"/>
      <c r="I56" s="6"/>
      <c r="J56" s="6"/>
      <c r="K56" s="6"/>
      <c r="L56" s="6"/>
    </row>
    <row r="57" spans="2:16" ht="15" customHeight="1" thickBot="1">
      <c r="B57" s="1311">
        <v>1</v>
      </c>
      <c r="C57" s="95"/>
      <c r="D57" s="49" t="s">
        <v>39</v>
      </c>
      <c r="E57" s="448" t="s">
        <v>47</v>
      </c>
      <c r="F57" s="6"/>
      <c r="G57" s="6"/>
      <c r="H57" s="6"/>
      <c r="I57" s="6"/>
      <c r="J57" s="6"/>
      <c r="K57" s="6"/>
      <c r="L57" s="6"/>
    </row>
    <row r="58" spans="2:16" ht="15" customHeight="1" thickBot="1">
      <c r="B58" s="1312"/>
      <c r="C58" s="95"/>
      <c r="D58" s="41" t="s">
        <v>40</v>
      </c>
      <c r="E58" s="448" t="s">
        <v>160</v>
      </c>
      <c r="F58" s="6"/>
      <c r="G58" s="6"/>
      <c r="H58" s="6"/>
      <c r="I58" s="6"/>
      <c r="J58" s="6"/>
      <c r="K58" s="6"/>
      <c r="L58" s="6"/>
    </row>
    <row r="59" spans="2:16" ht="15" customHeight="1" thickBot="1">
      <c r="B59" s="1312"/>
      <c r="C59" s="95"/>
      <c r="D59" s="41" t="s">
        <v>41</v>
      </c>
      <c r="E59" s="318"/>
      <c r="F59" s="6"/>
      <c r="G59" s="6"/>
      <c r="H59" s="6"/>
      <c r="I59" s="6"/>
      <c r="J59" s="6"/>
      <c r="K59" s="6"/>
      <c r="L59" s="6"/>
    </row>
    <row r="60" spans="2:16" ht="15" customHeight="1" thickBot="1">
      <c r="B60" s="1312"/>
      <c r="C60" s="95"/>
      <c r="D60" s="41" t="s">
        <v>42</v>
      </c>
      <c r="E60" s="318"/>
      <c r="F60" s="6"/>
      <c r="G60" s="6"/>
      <c r="H60" s="6"/>
      <c r="I60" s="6"/>
      <c r="J60" s="6"/>
      <c r="K60" s="6"/>
      <c r="L60" s="6"/>
    </row>
    <row r="61" spans="2:16" ht="15.75" thickBot="1">
      <c r="B61" s="1312"/>
      <c r="C61" s="95"/>
      <c r="D61" s="41" t="s">
        <v>43</v>
      </c>
      <c r="E61" s="318"/>
      <c r="F61" s="6"/>
      <c r="G61" s="6"/>
      <c r="H61" s="6"/>
      <c r="I61" s="6"/>
      <c r="J61" s="6"/>
      <c r="K61" s="6"/>
      <c r="L61" s="6"/>
    </row>
    <row r="62" spans="2:16" ht="15.75" thickBot="1">
      <c r="B62" s="1312"/>
      <c r="C62" s="95"/>
      <c r="D62" s="41" t="s">
        <v>44</v>
      </c>
      <c r="E62" s="318"/>
      <c r="F62" s="6"/>
      <c r="G62" s="6"/>
      <c r="H62" s="6"/>
      <c r="I62" s="6"/>
      <c r="J62" s="6"/>
      <c r="K62" s="6"/>
      <c r="L62" s="6"/>
    </row>
    <row r="63" spans="2:16" ht="15" customHeight="1" thickBot="1">
      <c r="B63" s="1313"/>
      <c r="C63" s="3"/>
      <c r="D63" s="41" t="s">
        <v>45</v>
      </c>
      <c r="E63" s="318"/>
      <c r="F63" s="6"/>
      <c r="G63" s="6"/>
      <c r="H63" s="6"/>
      <c r="I63" s="6"/>
      <c r="J63" s="6"/>
      <c r="K63" s="6"/>
      <c r="L63" s="6"/>
    </row>
    <row r="64" spans="2:16" ht="15" customHeight="1" thickBot="1">
      <c r="B64" s="138"/>
      <c r="C64" s="132"/>
      <c r="D64" s="138"/>
      <c r="E64" s="6"/>
      <c r="F64" s="6"/>
      <c r="G64" s="6"/>
      <c r="H64" s="6"/>
      <c r="I64" s="6"/>
      <c r="J64" s="6"/>
      <c r="K64" s="6"/>
      <c r="L64" s="6"/>
    </row>
    <row r="65" spans="2:12" ht="15" customHeight="1">
      <c r="B65" s="137" t="s">
        <v>417</v>
      </c>
      <c r="C65" s="97"/>
      <c r="D65" s="6"/>
      <c r="E65" s="6"/>
      <c r="F65" s="6"/>
      <c r="G65" s="6"/>
      <c r="H65" s="6"/>
      <c r="I65" s="6"/>
      <c r="J65" s="6"/>
      <c r="K65" s="6"/>
      <c r="L65" s="6"/>
    </row>
    <row r="66" spans="2:12">
      <c r="B66" s="1294"/>
      <c r="C66" s="1295"/>
      <c r="D66" s="1296"/>
      <c r="E66" s="6"/>
      <c r="F66" s="6"/>
      <c r="G66" s="6"/>
      <c r="H66" s="6"/>
      <c r="I66" s="6"/>
      <c r="J66" s="6"/>
      <c r="K66" s="6"/>
      <c r="L66" s="6"/>
    </row>
    <row r="67" spans="2:12">
      <c r="B67" s="1297"/>
      <c r="C67" s="1298"/>
      <c r="D67" s="1299"/>
      <c r="E67" s="6"/>
      <c r="F67" s="6"/>
      <c r="G67" s="6"/>
      <c r="H67" s="6"/>
      <c r="I67" s="6"/>
      <c r="J67" s="6"/>
      <c r="K67" s="6"/>
      <c r="L67" s="6"/>
    </row>
    <row r="68" spans="2:12" ht="15.75" thickBot="1">
      <c r="B68" s="138"/>
      <c r="C68" s="132"/>
      <c r="D68" s="138"/>
      <c r="E68" s="6"/>
      <c r="F68" s="6"/>
      <c r="G68" s="6"/>
      <c r="H68" s="6"/>
      <c r="I68" s="6"/>
      <c r="J68" s="6"/>
      <c r="K68" s="6"/>
      <c r="L68" s="6"/>
    </row>
    <row r="69" spans="2:12" ht="15.75" thickBot="1">
      <c r="B69" s="1314" t="s">
        <v>49</v>
      </c>
      <c r="C69" s="1315"/>
      <c r="D69" s="1315"/>
      <c r="E69" s="1315"/>
      <c r="F69" s="1316"/>
      <c r="G69" s="6"/>
      <c r="H69" s="6"/>
      <c r="I69" s="6"/>
      <c r="J69" s="6"/>
      <c r="K69" s="6"/>
      <c r="L69" s="6"/>
    </row>
    <row r="70" spans="2:12" ht="24.75" thickBot="1">
      <c r="B70" s="48" t="s">
        <v>50</v>
      </c>
      <c r="C70" s="41" t="s">
        <v>51</v>
      </c>
      <c r="D70" s="41" t="s">
        <v>52</v>
      </c>
      <c r="E70" s="41" t="s">
        <v>53</v>
      </c>
      <c r="F70" s="6"/>
      <c r="G70" s="6"/>
      <c r="H70" s="6"/>
      <c r="I70" s="6"/>
      <c r="J70" s="6"/>
      <c r="K70" s="6"/>
      <c r="L70" s="6"/>
    </row>
    <row r="71" spans="2:12" ht="72.75" thickBot="1">
      <c r="B71" s="50">
        <v>42401</v>
      </c>
      <c r="C71" s="41">
        <v>0.01</v>
      </c>
      <c r="D71" s="51" t="s">
        <v>448</v>
      </c>
      <c r="E71" s="41"/>
      <c r="F71" s="6"/>
      <c r="G71" s="6"/>
      <c r="H71" s="6"/>
      <c r="I71" s="6"/>
      <c r="J71" s="6"/>
      <c r="K71" s="6"/>
    </row>
    <row r="72" spans="2:12">
      <c r="B72" s="2"/>
      <c r="C72" s="77"/>
      <c r="D72" s="6"/>
      <c r="E72" s="6"/>
      <c r="F72" s="6"/>
      <c r="G72" s="6"/>
      <c r="H72" s="6"/>
      <c r="I72" s="6"/>
      <c r="J72" s="6"/>
      <c r="K72" s="6"/>
    </row>
    <row r="73" spans="2:12" ht="15.75" thickBot="1">
      <c r="B73" s="6"/>
      <c r="D73" s="6"/>
      <c r="E73" s="6"/>
      <c r="F73" s="6"/>
      <c r="G73" s="6"/>
      <c r="H73" s="6"/>
      <c r="I73" s="6"/>
      <c r="J73" s="6"/>
      <c r="K73" s="6"/>
      <c r="L73" s="6"/>
    </row>
    <row r="74" spans="2:12" ht="15.75" thickBot="1">
      <c r="B74" s="1314" t="s">
        <v>56</v>
      </c>
      <c r="C74" s="1315"/>
      <c r="D74" s="1316"/>
      <c r="E74" s="6"/>
      <c r="F74" s="6"/>
      <c r="G74" s="6"/>
      <c r="H74" s="6"/>
      <c r="I74" s="6"/>
      <c r="J74" s="6"/>
      <c r="K74" s="6"/>
      <c r="L74" s="6"/>
    </row>
    <row r="75" spans="2:12" ht="60.75" thickBot="1">
      <c r="B75" s="48" t="s">
        <v>57</v>
      </c>
      <c r="C75" s="3"/>
      <c r="D75" s="41" t="s">
        <v>419</v>
      </c>
      <c r="E75" s="6"/>
      <c r="F75" s="6"/>
      <c r="G75" s="6"/>
      <c r="H75" s="6"/>
      <c r="I75" s="6"/>
      <c r="J75" s="6"/>
      <c r="K75" s="6"/>
      <c r="L75" s="6"/>
    </row>
    <row r="76" spans="2:12">
      <c r="B76" s="1311" t="s">
        <v>59</v>
      </c>
      <c r="C76" s="95"/>
      <c r="D76" s="54" t="s">
        <v>60</v>
      </c>
      <c r="E76" s="6"/>
      <c r="F76" s="6"/>
      <c r="G76" s="6"/>
      <c r="H76" s="6"/>
      <c r="I76" s="6"/>
      <c r="J76" s="6"/>
      <c r="K76" s="6"/>
      <c r="L76" s="6"/>
    </row>
    <row r="77" spans="2:12" ht="132">
      <c r="B77" s="1312"/>
      <c r="C77" s="95"/>
      <c r="D77" s="47" t="s">
        <v>420</v>
      </c>
      <c r="E77" s="6"/>
      <c r="F77" s="6"/>
      <c r="G77" s="6"/>
      <c r="H77" s="6"/>
      <c r="I77" s="6"/>
      <c r="J77" s="6"/>
      <c r="K77" s="6"/>
      <c r="L77" s="6"/>
    </row>
    <row r="78" spans="2:12">
      <c r="B78" s="1312"/>
      <c r="C78" s="95"/>
      <c r="D78" s="54" t="s">
        <v>63</v>
      </c>
      <c r="E78" s="6"/>
      <c r="F78" s="6"/>
      <c r="G78" s="6"/>
      <c r="H78" s="6"/>
      <c r="I78" s="6"/>
      <c r="J78" s="6"/>
      <c r="K78" s="6"/>
      <c r="L78" s="6"/>
    </row>
    <row r="79" spans="2:12">
      <c r="B79" s="1312"/>
      <c r="C79" s="95"/>
      <c r="D79" s="62" t="s">
        <v>421</v>
      </c>
      <c r="E79" s="6"/>
      <c r="F79" s="6"/>
      <c r="G79" s="6"/>
      <c r="H79" s="6"/>
      <c r="I79" s="6"/>
      <c r="J79" s="6"/>
      <c r="K79" s="6"/>
      <c r="L79" s="6"/>
    </row>
    <row r="80" spans="2:12">
      <c r="B80" s="1312"/>
      <c r="C80" s="95"/>
      <c r="D80" s="62" t="s">
        <v>422</v>
      </c>
      <c r="E80" s="6"/>
      <c r="F80" s="6"/>
      <c r="G80" s="6"/>
      <c r="H80" s="6"/>
      <c r="I80" s="6"/>
      <c r="J80" s="6"/>
      <c r="K80" s="6"/>
      <c r="L80" s="6"/>
    </row>
    <row r="81" spans="2:12">
      <c r="B81" s="1312"/>
      <c r="C81" s="95"/>
      <c r="D81" s="62" t="s">
        <v>423</v>
      </c>
      <c r="E81" s="6"/>
      <c r="F81" s="6"/>
      <c r="G81" s="6"/>
      <c r="H81" s="6"/>
      <c r="I81" s="6"/>
      <c r="J81" s="6"/>
      <c r="K81" s="6"/>
      <c r="L81" s="6"/>
    </row>
    <row r="82" spans="2:12">
      <c r="B82" s="1312"/>
      <c r="C82" s="95"/>
      <c r="D82" s="62" t="s">
        <v>424</v>
      </c>
      <c r="E82" s="6"/>
      <c r="F82" s="6"/>
      <c r="G82" s="6"/>
      <c r="H82" s="6"/>
      <c r="I82" s="6"/>
      <c r="J82" s="6"/>
      <c r="K82" s="6"/>
      <c r="L82" s="6"/>
    </row>
    <row r="83" spans="2:12">
      <c r="B83" s="1312"/>
      <c r="C83" s="95"/>
      <c r="D83" s="54" t="s">
        <v>288</v>
      </c>
      <c r="E83" s="6"/>
      <c r="F83" s="6"/>
      <c r="G83" s="6"/>
      <c r="H83" s="6"/>
      <c r="I83" s="6"/>
      <c r="J83" s="6"/>
      <c r="K83" s="6"/>
      <c r="L83" s="6"/>
    </row>
    <row r="84" spans="2:12" ht="36.75" thickBot="1">
      <c r="B84" s="1313"/>
      <c r="C84" s="3"/>
      <c r="D84" s="41" t="s">
        <v>353</v>
      </c>
      <c r="E84" s="6"/>
      <c r="F84" s="6"/>
      <c r="G84" s="6"/>
      <c r="H84" s="6"/>
      <c r="I84" s="6"/>
      <c r="J84" s="6"/>
      <c r="K84" s="6"/>
      <c r="L84" s="6"/>
    </row>
    <row r="85" spans="2:12">
      <c r="B85" s="1311" t="s">
        <v>72</v>
      </c>
      <c r="C85" s="100"/>
      <c r="D85" s="1311"/>
      <c r="E85" s="6"/>
      <c r="F85" s="6"/>
      <c r="G85" s="6"/>
      <c r="H85" s="6"/>
      <c r="I85" s="6"/>
      <c r="J85" s="6"/>
      <c r="K85" s="6"/>
      <c r="L85" s="6"/>
    </row>
    <row r="86" spans="2:12" ht="15.75" thickBot="1">
      <c r="B86" s="1313"/>
      <c r="C86" s="101"/>
      <c r="D86" s="1313"/>
      <c r="E86" s="6"/>
      <c r="F86" s="6"/>
      <c r="G86" s="6"/>
      <c r="H86" s="6"/>
      <c r="I86" s="6"/>
      <c r="J86" s="6"/>
      <c r="K86" s="6"/>
      <c r="L86" s="6"/>
    </row>
    <row r="87" spans="2:12" ht="132">
      <c r="B87" s="1311" t="s">
        <v>73</v>
      </c>
      <c r="C87" s="95"/>
      <c r="D87" s="47" t="s">
        <v>425</v>
      </c>
      <c r="E87" s="6"/>
      <c r="F87" s="6"/>
      <c r="G87" s="6"/>
      <c r="H87" s="6"/>
      <c r="I87" s="6"/>
      <c r="J87" s="6"/>
      <c r="K87" s="6"/>
      <c r="L87" s="6"/>
    </row>
    <row r="88" spans="2:12" ht="120.75" thickBot="1">
      <c r="B88" s="1313"/>
      <c r="C88" s="3"/>
      <c r="D88" s="41" t="s">
        <v>426</v>
      </c>
      <c r="E88" s="6"/>
      <c r="F88" s="6"/>
      <c r="G88" s="6"/>
      <c r="H88" s="6"/>
      <c r="I88" s="6"/>
      <c r="J88" s="6"/>
      <c r="K88" s="6"/>
      <c r="L88" s="6"/>
    </row>
    <row r="89" spans="2:12" ht="24">
      <c r="B89" s="1311" t="s">
        <v>90</v>
      </c>
      <c r="C89" s="95"/>
      <c r="D89" s="54" t="s">
        <v>418</v>
      </c>
      <c r="E89" s="6"/>
      <c r="F89" s="6"/>
      <c r="G89" s="6"/>
      <c r="H89" s="6"/>
      <c r="I89" s="6"/>
      <c r="J89" s="6"/>
      <c r="K89" s="6"/>
      <c r="L89" s="6"/>
    </row>
    <row r="90" spans="2:12">
      <c r="B90" s="1312"/>
      <c r="C90" s="95"/>
      <c r="D90" s="17"/>
      <c r="E90" s="6"/>
      <c r="F90" s="6"/>
      <c r="G90" s="6"/>
      <c r="H90" s="6"/>
      <c r="I90" s="6"/>
      <c r="J90" s="6"/>
      <c r="K90" s="6"/>
      <c r="L90" s="6"/>
    </row>
    <row r="91" spans="2:12">
      <c r="B91" s="1312"/>
      <c r="C91" s="95"/>
      <c r="D91" s="47" t="s">
        <v>91</v>
      </c>
      <c r="E91" s="6"/>
      <c r="F91" s="6"/>
      <c r="G91" s="6"/>
      <c r="H91" s="6"/>
      <c r="I91" s="6"/>
      <c r="J91" s="6"/>
      <c r="K91" s="6"/>
      <c r="L91" s="6"/>
    </row>
    <row r="92" spans="2:12" ht="37.5">
      <c r="B92" s="1312"/>
      <c r="C92" s="95"/>
      <c r="D92" s="47" t="s">
        <v>427</v>
      </c>
      <c r="E92" s="6"/>
      <c r="F92" s="6"/>
      <c r="G92" s="6"/>
      <c r="H92" s="6"/>
      <c r="I92" s="6"/>
      <c r="J92" s="6"/>
      <c r="K92" s="6"/>
      <c r="L92" s="6"/>
    </row>
    <row r="93" spans="2:12" ht="37.5">
      <c r="B93" s="1312"/>
      <c r="C93" s="95"/>
      <c r="D93" s="47" t="s">
        <v>428</v>
      </c>
      <c r="E93" s="6"/>
      <c r="F93" s="6"/>
      <c r="G93" s="6"/>
      <c r="H93" s="6"/>
      <c r="I93" s="6"/>
      <c r="J93" s="6"/>
      <c r="K93" s="6"/>
      <c r="L93" s="6"/>
    </row>
    <row r="94" spans="2:12" ht="38.25" thickBot="1">
      <c r="B94" s="1313"/>
      <c r="C94" s="3"/>
      <c r="D94" s="41" t="s">
        <v>429</v>
      </c>
      <c r="E94" s="6"/>
      <c r="F94" s="6"/>
      <c r="G94" s="6"/>
      <c r="H94" s="6"/>
      <c r="I94" s="6"/>
      <c r="J94" s="6"/>
      <c r="K94" s="6"/>
      <c r="L94" s="6"/>
    </row>
    <row r="95" spans="2:12">
      <c r="B95" s="6"/>
      <c r="D95" s="6"/>
      <c r="E95" s="6"/>
      <c r="F95" s="6"/>
      <c r="G95" s="6"/>
      <c r="H95" s="6"/>
      <c r="I95" s="6"/>
      <c r="J95" s="6"/>
      <c r="K95" s="6"/>
      <c r="L95" s="6"/>
    </row>
    <row r="96" spans="2:12">
      <c r="B96" s="6"/>
      <c r="D96" s="6"/>
      <c r="E96" s="6"/>
      <c r="F96" s="6"/>
      <c r="G96" s="6"/>
      <c r="H96" s="6"/>
      <c r="I96" s="6"/>
      <c r="J96" s="6"/>
      <c r="K96" s="6"/>
      <c r="L96" s="6"/>
    </row>
    <row r="97" spans="2:12">
      <c r="B97" s="6"/>
      <c r="D97" s="6"/>
      <c r="E97" s="6"/>
      <c r="F97" s="6"/>
      <c r="G97" s="6"/>
      <c r="H97" s="6"/>
      <c r="I97" s="6"/>
      <c r="J97" s="6"/>
      <c r="K97" s="6"/>
      <c r="L97" s="6"/>
    </row>
    <row r="98" spans="2:12">
      <c r="B98" s="6"/>
      <c r="D98" s="6"/>
      <c r="E98" s="6"/>
      <c r="F98" s="6"/>
      <c r="G98" s="6"/>
      <c r="H98" s="6"/>
      <c r="I98" s="6"/>
      <c r="J98" s="6"/>
      <c r="K98" s="6"/>
      <c r="L98" s="6"/>
    </row>
    <row r="99" spans="2:12">
      <c r="B99" s="6"/>
      <c r="D99" s="6"/>
      <c r="E99" s="6"/>
      <c r="F99" s="6"/>
      <c r="G99" s="6"/>
      <c r="H99" s="6"/>
      <c r="I99" s="6"/>
      <c r="J99" s="6"/>
      <c r="K99" s="6"/>
      <c r="L99" s="6"/>
    </row>
    <row r="100" spans="2:12">
      <c r="B100" s="6"/>
      <c r="D100" s="6"/>
      <c r="E100" s="6"/>
      <c r="F100" s="6"/>
      <c r="G100" s="6"/>
      <c r="H100" s="6"/>
      <c r="I100" s="6"/>
      <c r="J100" s="6"/>
      <c r="K100" s="6"/>
      <c r="L100" s="6"/>
    </row>
    <row r="101" spans="2:12">
      <c r="B101" s="6"/>
      <c r="D101" s="6"/>
      <c r="E101" s="6"/>
      <c r="F101" s="6"/>
      <c r="G101" s="6"/>
      <c r="H101" s="6"/>
      <c r="I101" s="6"/>
      <c r="J101" s="6"/>
      <c r="K101" s="6"/>
      <c r="L101" s="6"/>
    </row>
    <row r="102" spans="2:12">
      <c r="B102" s="6"/>
      <c r="D102" s="6"/>
      <c r="E102" s="6"/>
      <c r="F102" s="6"/>
      <c r="G102" s="6"/>
      <c r="H102" s="6"/>
      <c r="I102" s="6"/>
      <c r="J102" s="6"/>
      <c r="K102" s="6"/>
      <c r="L102" s="6"/>
    </row>
    <row r="103" spans="2:12">
      <c r="B103" s="6"/>
      <c r="D103" s="6"/>
      <c r="E103" s="6"/>
      <c r="F103" s="6"/>
      <c r="G103" s="6"/>
      <c r="H103" s="6"/>
      <c r="I103" s="6"/>
      <c r="J103" s="6"/>
      <c r="K103" s="6"/>
      <c r="L103" s="6"/>
    </row>
    <row r="104" spans="2:12">
      <c r="B104" s="6"/>
      <c r="D104" s="6"/>
      <c r="E104" s="6"/>
      <c r="F104" s="6"/>
      <c r="G104" s="6"/>
      <c r="H104" s="6"/>
      <c r="I104" s="6"/>
      <c r="J104" s="6"/>
      <c r="K104" s="6"/>
      <c r="L104" s="6"/>
    </row>
    <row r="105" spans="2:12">
      <c r="B105" s="6"/>
      <c r="D105" s="6"/>
      <c r="E105" s="6"/>
      <c r="F105" s="6"/>
      <c r="G105" s="6"/>
      <c r="H105" s="6"/>
      <c r="I105" s="6"/>
      <c r="J105" s="6"/>
      <c r="K105" s="6"/>
      <c r="L105" s="6"/>
    </row>
    <row r="106" spans="2:12">
      <c r="B106" s="6"/>
      <c r="D106" s="6"/>
      <c r="E106" s="6"/>
      <c r="F106" s="6"/>
      <c r="G106" s="6"/>
      <c r="H106" s="6"/>
      <c r="I106" s="6"/>
      <c r="J106" s="6"/>
      <c r="K106" s="6"/>
      <c r="L106" s="6"/>
    </row>
    <row r="107" spans="2:12">
      <c r="B107" s="6"/>
      <c r="D107" s="6"/>
      <c r="E107" s="6"/>
      <c r="F107" s="6"/>
      <c r="G107" s="6"/>
      <c r="H107" s="6"/>
      <c r="I107" s="6"/>
      <c r="J107" s="6"/>
      <c r="K107" s="6"/>
      <c r="L107" s="6"/>
    </row>
    <row r="108" spans="2:12">
      <c r="B108" s="6"/>
      <c r="D108" s="6"/>
      <c r="E108" s="6"/>
      <c r="F108" s="6"/>
      <c r="G108" s="6"/>
      <c r="H108" s="6"/>
      <c r="I108" s="6"/>
      <c r="J108" s="6"/>
      <c r="K108" s="6"/>
      <c r="L108" s="6"/>
    </row>
    <row r="109" spans="2:12">
      <c r="B109" s="6"/>
      <c r="D109" s="6"/>
      <c r="E109" s="6"/>
      <c r="F109" s="6"/>
      <c r="G109" s="6"/>
      <c r="H109" s="6"/>
      <c r="I109" s="6"/>
      <c r="J109" s="6"/>
      <c r="K109" s="6"/>
      <c r="L109" s="6"/>
    </row>
    <row r="110" spans="2:12">
      <c r="B110" s="6"/>
      <c r="D110" s="6"/>
      <c r="E110" s="6"/>
      <c r="F110" s="6"/>
      <c r="G110" s="6"/>
      <c r="H110" s="6"/>
      <c r="I110" s="6"/>
      <c r="J110" s="6"/>
      <c r="K110" s="6"/>
      <c r="L110" s="6"/>
    </row>
    <row r="111" spans="2:12">
      <c r="B111" s="6"/>
      <c r="D111" s="6"/>
      <c r="E111" s="6"/>
      <c r="F111" s="6"/>
      <c r="G111" s="6"/>
      <c r="H111" s="6"/>
      <c r="I111" s="6"/>
      <c r="J111" s="6"/>
      <c r="K111" s="6"/>
      <c r="L111" s="6"/>
    </row>
    <row r="112" spans="2:12">
      <c r="B112" s="6"/>
      <c r="D112" s="6"/>
      <c r="E112" s="6"/>
      <c r="F112" s="6"/>
      <c r="G112" s="6"/>
      <c r="H112" s="6"/>
      <c r="I112" s="6"/>
      <c r="J112" s="6"/>
      <c r="K112" s="6"/>
      <c r="L112" s="6"/>
    </row>
    <row r="113" spans="2:12">
      <c r="B113" s="6"/>
      <c r="D113" s="6"/>
      <c r="E113" s="6"/>
      <c r="F113" s="6"/>
      <c r="G113" s="6"/>
      <c r="H113" s="6"/>
      <c r="I113" s="6"/>
      <c r="J113" s="6"/>
      <c r="K113" s="6"/>
      <c r="L113" s="6"/>
    </row>
    <row r="114" spans="2:12">
      <c r="B114" s="6"/>
      <c r="D114" s="6"/>
      <c r="E114" s="6"/>
      <c r="F114" s="6"/>
      <c r="G114" s="6"/>
      <c r="H114" s="6"/>
      <c r="I114" s="6"/>
      <c r="J114" s="6"/>
      <c r="K114" s="6"/>
      <c r="L114" s="6"/>
    </row>
    <row r="115" spans="2:12">
      <c r="B115" s="6"/>
      <c r="D115" s="6"/>
      <c r="E115" s="6"/>
      <c r="F115" s="6"/>
      <c r="G115" s="6"/>
      <c r="H115" s="6"/>
      <c r="I115" s="6"/>
      <c r="J115" s="6"/>
      <c r="K115" s="6"/>
      <c r="L115" s="6"/>
    </row>
    <row r="116" spans="2:12">
      <c r="B116" s="6"/>
      <c r="D116" s="6"/>
      <c r="E116" s="6"/>
      <c r="F116" s="6"/>
      <c r="G116" s="6"/>
      <c r="H116" s="6"/>
      <c r="I116" s="6"/>
      <c r="J116" s="6"/>
      <c r="K116" s="6"/>
      <c r="L116" s="6"/>
    </row>
    <row r="117" spans="2:12">
      <c r="B117" s="6"/>
      <c r="D117" s="6"/>
      <c r="E117" s="6"/>
      <c r="F117" s="6"/>
      <c r="G117" s="6"/>
      <c r="H117" s="6"/>
      <c r="I117" s="6"/>
      <c r="J117" s="6"/>
      <c r="K117" s="6"/>
      <c r="L117" s="6"/>
    </row>
    <row r="118" spans="2:12">
      <c r="B118" s="6"/>
      <c r="D118" s="6"/>
      <c r="E118" s="6"/>
      <c r="F118" s="6"/>
      <c r="G118" s="6"/>
      <c r="H118" s="6"/>
      <c r="I118" s="6"/>
      <c r="J118" s="6"/>
      <c r="K118" s="6"/>
      <c r="L118" s="6"/>
    </row>
    <row r="119" spans="2:12">
      <c r="B119" s="6"/>
      <c r="D119" s="6"/>
      <c r="E119" s="6"/>
      <c r="F119" s="6"/>
      <c r="G119" s="6"/>
      <c r="H119" s="6"/>
      <c r="I119" s="6"/>
      <c r="J119" s="6"/>
      <c r="K119" s="6"/>
      <c r="L119" s="6"/>
    </row>
    <row r="120" spans="2:12">
      <c r="B120" s="6"/>
      <c r="D120" s="6"/>
      <c r="E120" s="6"/>
      <c r="F120" s="6"/>
      <c r="G120" s="6"/>
      <c r="H120" s="6"/>
      <c r="I120" s="6"/>
      <c r="J120" s="6"/>
      <c r="K120" s="6"/>
      <c r="L120" s="6"/>
    </row>
    <row r="121" spans="2:12">
      <c r="B121" s="6"/>
      <c r="D121" s="6"/>
      <c r="E121" s="6"/>
      <c r="F121" s="6"/>
      <c r="G121" s="6"/>
      <c r="H121" s="6"/>
      <c r="I121" s="6"/>
      <c r="J121" s="6"/>
      <c r="K121" s="6"/>
      <c r="L121" s="6"/>
    </row>
    <row r="122" spans="2:12">
      <c r="B122" s="6"/>
      <c r="D122" s="6"/>
      <c r="E122" s="6"/>
      <c r="F122" s="6"/>
      <c r="G122" s="6"/>
      <c r="H122" s="6"/>
      <c r="I122" s="6"/>
      <c r="J122" s="6"/>
      <c r="K122" s="6"/>
      <c r="L122" s="6"/>
    </row>
    <row r="123" spans="2:12">
      <c r="B123" s="6"/>
      <c r="D123" s="6"/>
      <c r="E123" s="6"/>
      <c r="F123" s="6"/>
      <c r="G123" s="6"/>
      <c r="H123" s="6"/>
      <c r="I123" s="6"/>
      <c r="J123" s="6"/>
      <c r="K123" s="6"/>
      <c r="L123" s="6"/>
    </row>
    <row r="124" spans="2:12">
      <c r="B124" s="6"/>
      <c r="D124" s="6"/>
      <c r="E124" s="6"/>
      <c r="F124" s="6"/>
      <c r="G124" s="6"/>
      <c r="H124" s="6"/>
      <c r="I124" s="6"/>
      <c r="J124" s="6"/>
      <c r="K124" s="6"/>
      <c r="L124" s="6"/>
    </row>
    <row r="125" spans="2:12">
      <c r="B125" s="6"/>
      <c r="D125" s="6"/>
      <c r="E125" s="6"/>
      <c r="F125" s="6"/>
      <c r="G125" s="6"/>
      <c r="H125" s="6"/>
      <c r="I125" s="6"/>
      <c r="J125" s="6"/>
      <c r="K125" s="6"/>
      <c r="L125" s="6"/>
    </row>
    <row r="126" spans="2:12">
      <c r="B126" s="6"/>
      <c r="D126" s="6"/>
      <c r="E126" s="6"/>
      <c r="F126" s="6"/>
      <c r="G126" s="6"/>
      <c r="H126" s="6"/>
      <c r="I126" s="6"/>
      <c r="J126" s="6"/>
      <c r="K126" s="6"/>
      <c r="L126" s="6"/>
    </row>
    <row r="127" spans="2:12">
      <c r="B127" s="6"/>
      <c r="D127" s="6"/>
      <c r="E127" s="6"/>
      <c r="F127" s="6"/>
      <c r="G127" s="6"/>
      <c r="H127" s="6"/>
      <c r="I127" s="6"/>
      <c r="J127" s="6"/>
      <c r="K127" s="6"/>
      <c r="L127" s="6"/>
    </row>
    <row r="128" spans="2:12">
      <c r="B128" s="6"/>
      <c r="D128" s="6"/>
      <c r="E128" s="6"/>
      <c r="F128" s="6"/>
      <c r="G128" s="6"/>
      <c r="H128" s="6"/>
      <c r="I128" s="6"/>
      <c r="J128" s="6"/>
      <c r="K128" s="6"/>
      <c r="L128" s="6"/>
    </row>
    <row r="129" spans="2:12">
      <c r="B129" s="6"/>
      <c r="D129" s="6"/>
      <c r="E129" s="6"/>
      <c r="F129" s="6"/>
      <c r="G129" s="6"/>
      <c r="H129" s="6"/>
      <c r="I129" s="6"/>
      <c r="J129" s="6"/>
      <c r="K129" s="6"/>
      <c r="L129" s="6"/>
    </row>
    <row r="130" spans="2:12">
      <c r="B130" s="6"/>
      <c r="D130" s="6"/>
      <c r="E130" s="6"/>
      <c r="F130" s="6"/>
      <c r="G130" s="6"/>
      <c r="H130" s="6"/>
      <c r="I130" s="6"/>
      <c r="J130" s="6"/>
      <c r="K130" s="6"/>
      <c r="L130" s="6"/>
    </row>
    <row r="131" spans="2:12">
      <c r="B131" s="6"/>
      <c r="D131" s="6"/>
      <c r="E131" s="6"/>
      <c r="F131" s="6"/>
      <c r="G131" s="6"/>
      <c r="H131" s="6"/>
      <c r="I131" s="6"/>
      <c r="J131" s="6"/>
      <c r="K131" s="6"/>
      <c r="L131" s="6"/>
    </row>
    <row r="132" spans="2:12">
      <c r="B132" s="6"/>
      <c r="D132" s="6"/>
      <c r="E132" s="6"/>
      <c r="F132" s="6"/>
      <c r="G132" s="6"/>
      <c r="H132" s="6"/>
      <c r="I132" s="6"/>
      <c r="J132" s="6"/>
      <c r="K132" s="6"/>
      <c r="L132" s="6"/>
    </row>
    <row r="133" spans="2:12">
      <c r="B133" s="6"/>
      <c r="D133" s="6"/>
      <c r="E133" s="6"/>
      <c r="F133" s="6"/>
      <c r="G133" s="6"/>
      <c r="H133" s="6"/>
      <c r="I133" s="6"/>
      <c r="J133" s="6"/>
      <c r="K133" s="6"/>
      <c r="L133" s="6"/>
    </row>
    <row r="134" spans="2:12">
      <c r="B134" s="6"/>
      <c r="D134" s="6"/>
      <c r="E134" s="6"/>
      <c r="F134" s="6"/>
      <c r="G134" s="6"/>
      <c r="H134" s="6"/>
      <c r="I134" s="6"/>
      <c r="J134" s="6"/>
      <c r="K134" s="6"/>
      <c r="L134" s="6"/>
    </row>
    <row r="135" spans="2:12">
      <c r="B135" s="6"/>
      <c r="D135" s="6"/>
      <c r="E135" s="6"/>
      <c r="F135" s="6"/>
      <c r="G135" s="6"/>
      <c r="H135" s="6"/>
      <c r="I135" s="6"/>
      <c r="J135" s="6"/>
      <c r="K135" s="6"/>
      <c r="L135" s="6"/>
    </row>
    <row r="136" spans="2:12">
      <c r="B136" s="6"/>
      <c r="D136" s="6"/>
      <c r="E136" s="6"/>
      <c r="F136" s="6"/>
      <c r="G136" s="6"/>
      <c r="H136" s="6"/>
      <c r="I136" s="6"/>
      <c r="J136" s="6"/>
      <c r="K136" s="6"/>
      <c r="L136" s="6"/>
    </row>
    <row r="137" spans="2:12">
      <c r="B137" s="6"/>
      <c r="D137" s="6"/>
      <c r="E137" s="6"/>
      <c r="F137" s="6"/>
      <c r="G137" s="6"/>
      <c r="H137" s="6"/>
      <c r="I137" s="6"/>
      <c r="J137" s="6"/>
      <c r="K137" s="6"/>
      <c r="L137" s="6"/>
    </row>
    <row r="138" spans="2:12">
      <c r="B138" s="6"/>
      <c r="D138" s="6"/>
      <c r="E138" s="6"/>
      <c r="F138" s="6"/>
      <c r="G138" s="6"/>
      <c r="H138" s="6"/>
      <c r="I138" s="6"/>
      <c r="J138" s="6"/>
      <c r="K138" s="6"/>
      <c r="L138" s="6"/>
    </row>
    <row r="139" spans="2:12">
      <c r="B139" s="6"/>
      <c r="D139" s="6"/>
      <c r="E139" s="6"/>
      <c r="F139" s="6"/>
      <c r="G139" s="6"/>
      <c r="H139" s="6"/>
      <c r="I139" s="6"/>
      <c r="J139" s="6"/>
      <c r="K139" s="6"/>
      <c r="L139" s="6"/>
    </row>
    <row r="140" spans="2:12">
      <c r="B140" s="6"/>
      <c r="D140" s="6"/>
      <c r="E140" s="6"/>
      <c r="F140" s="6"/>
      <c r="G140" s="6"/>
      <c r="H140" s="6"/>
      <c r="I140" s="6"/>
      <c r="J140" s="6"/>
      <c r="K140" s="6"/>
      <c r="L140" s="6"/>
    </row>
    <row r="141" spans="2:12">
      <c r="B141" s="6"/>
      <c r="D141" s="6"/>
      <c r="E141" s="6"/>
      <c r="F141" s="6"/>
      <c r="G141" s="6"/>
      <c r="H141" s="6"/>
      <c r="I141" s="6"/>
      <c r="J141" s="6"/>
      <c r="K141" s="6"/>
      <c r="L141" s="6"/>
    </row>
    <row r="142" spans="2:12">
      <c r="B142" s="6"/>
      <c r="D142" s="6"/>
      <c r="E142" s="6"/>
      <c r="F142" s="6"/>
      <c r="G142" s="6"/>
      <c r="H142" s="6"/>
      <c r="I142" s="6"/>
      <c r="J142" s="6"/>
      <c r="K142" s="6"/>
      <c r="L142" s="6"/>
    </row>
    <row r="143" spans="2:12">
      <c r="B143" s="6"/>
      <c r="D143" s="6"/>
      <c r="E143" s="6"/>
      <c r="F143" s="6"/>
      <c r="G143" s="6"/>
      <c r="H143" s="6"/>
      <c r="I143" s="6"/>
      <c r="J143" s="6"/>
      <c r="K143" s="6"/>
      <c r="L143" s="6"/>
    </row>
    <row r="144" spans="2:12">
      <c r="B144" s="6"/>
      <c r="D144" s="6"/>
      <c r="E144" s="6"/>
      <c r="F144" s="6"/>
      <c r="G144" s="6"/>
      <c r="H144" s="6"/>
      <c r="I144" s="6"/>
      <c r="J144" s="6"/>
      <c r="K144" s="6"/>
      <c r="L144" s="6"/>
    </row>
    <row r="145" spans="2:12">
      <c r="B145" s="6"/>
      <c r="D145" s="6"/>
      <c r="E145" s="6"/>
      <c r="F145" s="6"/>
      <c r="G145" s="6"/>
      <c r="H145" s="6"/>
      <c r="I145" s="6"/>
      <c r="J145" s="6"/>
      <c r="K145" s="6"/>
      <c r="L145" s="6"/>
    </row>
    <row r="146" spans="2:12">
      <c r="B146" s="6"/>
      <c r="D146" s="6"/>
      <c r="E146" s="6"/>
      <c r="F146" s="6"/>
      <c r="G146" s="6"/>
      <c r="H146" s="6"/>
      <c r="I146" s="6"/>
      <c r="J146" s="6"/>
      <c r="K146" s="6"/>
      <c r="L146" s="6"/>
    </row>
    <row r="147" spans="2:12">
      <c r="B147" s="6"/>
      <c r="D147" s="6"/>
      <c r="E147" s="6"/>
      <c r="F147" s="6"/>
      <c r="G147" s="6"/>
      <c r="H147" s="6"/>
      <c r="I147" s="6"/>
      <c r="J147" s="6"/>
      <c r="K147" s="6"/>
      <c r="L147" s="6"/>
    </row>
    <row r="148" spans="2:12">
      <c r="B148" s="6"/>
      <c r="D148" s="6"/>
      <c r="E148" s="6"/>
      <c r="F148" s="6"/>
      <c r="G148" s="6"/>
      <c r="H148" s="6"/>
      <c r="I148" s="6"/>
      <c r="J148" s="6"/>
      <c r="K148" s="6"/>
      <c r="L148" s="6"/>
    </row>
    <row r="149" spans="2:12">
      <c r="B149" s="6"/>
      <c r="D149" s="6"/>
      <c r="E149" s="6"/>
      <c r="F149" s="6"/>
      <c r="G149" s="6"/>
      <c r="H149" s="6"/>
      <c r="I149" s="6"/>
      <c r="J149" s="6"/>
      <c r="K149" s="6"/>
      <c r="L149" s="6"/>
    </row>
    <row r="150" spans="2:12">
      <c r="B150" s="6"/>
      <c r="D150" s="6"/>
      <c r="E150" s="6"/>
      <c r="F150" s="6"/>
      <c r="G150" s="6"/>
      <c r="H150" s="6"/>
      <c r="I150" s="6"/>
      <c r="J150" s="6"/>
      <c r="K150" s="6"/>
      <c r="L150" s="6"/>
    </row>
    <row r="151" spans="2:12">
      <c r="B151" s="6"/>
      <c r="D151" s="6"/>
      <c r="E151" s="6"/>
      <c r="F151" s="6"/>
      <c r="G151" s="6"/>
      <c r="H151" s="6"/>
      <c r="I151" s="6"/>
      <c r="J151" s="6"/>
      <c r="K151" s="6"/>
      <c r="L151" s="6"/>
    </row>
    <row r="152" spans="2:12">
      <c r="B152" s="6"/>
      <c r="D152" s="6"/>
      <c r="E152" s="6"/>
      <c r="F152" s="6"/>
      <c r="G152" s="6"/>
      <c r="H152" s="6"/>
      <c r="I152" s="6"/>
      <c r="J152" s="6"/>
      <c r="K152" s="6"/>
      <c r="L152" s="6"/>
    </row>
    <row r="153" spans="2:12">
      <c r="B153" s="6"/>
      <c r="D153" s="6"/>
      <c r="E153" s="6"/>
      <c r="F153" s="6"/>
      <c r="G153" s="6"/>
      <c r="H153" s="6"/>
      <c r="I153" s="6"/>
      <c r="J153" s="6"/>
      <c r="K153" s="6"/>
      <c r="L153" s="6"/>
    </row>
    <row r="154" spans="2:12">
      <c r="B154" s="6"/>
      <c r="D154" s="6"/>
      <c r="E154" s="6"/>
      <c r="F154" s="6"/>
      <c r="G154" s="6"/>
      <c r="H154" s="6"/>
      <c r="I154" s="6"/>
      <c r="J154" s="6"/>
      <c r="K154" s="6"/>
      <c r="L154" s="6"/>
    </row>
    <row r="155" spans="2:12">
      <c r="B155" s="6"/>
      <c r="D155" s="6"/>
      <c r="E155" s="6"/>
      <c r="F155" s="6"/>
      <c r="G155" s="6"/>
      <c r="H155" s="6"/>
      <c r="I155" s="6"/>
      <c r="J155" s="6"/>
      <c r="K155" s="6"/>
      <c r="L155" s="6"/>
    </row>
    <row r="156" spans="2:12">
      <c r="B156" s="6"/>
      <c r="D156" s="6"/>
      <c r="E156" s="6"/>
      <c r="F156" s="6"/>
      <c r="G156" s="6"/>
      <c r="H156" s="6"/>
      <c r="I156" s="6"/>
      <c r="J156" s="6"/>
      <c r="K156" s="6"/>
      <c r="L156" s="6"/>
    </row>
    <row r="157" spans="2:12">
      <c r="B157" s="6"/>
      <c r="D157" s="6"/>
      <c r="E157" s="6"/>
      <c r="F157" s="6"/>
      <c r="G157" s="6"/>
      <c r="H157" s="6"/>
      <c r="I157" s="6"/>
      <c r="J157" s="6"/>
      <c r="K157" s="6"/>
      <c r="L157" s="6"/>
    </row>
    <row r="158" spans="2:12">
      <c r="B158" s="6"/>
      <c r="D158" s="6"/>
      <c r="E158" s="6"/>
      <c r="F158" s="6"/>
      <c r="G158" s="6"/>
      <c r="H158" s="6"/>
      <c r="I158" s="6"/>
      <c r="J158" s="6"/>
      <c r="K158" s="6"/>
      <c r="L158" s="6"/>
    </row>
    <row r="159" spans="2:12">
      <c r="B159" s="6"/>
      <c r="D159" s="6"/>
      <c r="E159" s="6"/>
      <c r="F159" s="6"/>
      <c r="G159" s="6"/>
      <c r="H159" s="6"/>
      <c r="I159" s="6"/>
      <c r="J159" s="6"/>
      <c r="K159" s="6"/>
      <c r="L159" s="6"/>
    </row>
    <row r="160" spans="2:12">
      <c r="B160" s="6"/>
      <c r="D160" s="6"/>
      <c r="E160" s="6"/>
      <c r="F160" s="6"/>
      <c r="G160" s="6"/>
      <c r="H160" s="6"/>
      <c r="I160" s="6"/>
      <c r="J160" s="6"/>
      <c r="K160" s="6"/>
      <c r="L160" s="6"/>
    </row>
    <row r="161" spans="2:12">
      <c r="B161" s="6"/>
      <c r="D161" s="6"/>
      <c r="E161" s="6"/>
      <c r="F161" s="6"/>
      <c r="G161" s="6"/>
      <c r="H161" s="6"/>
      <c r="I161" s="6"/>
      <c r="J161" s="6"/>
      <c r="K161" s="6"/>
      <c r="L161" s="6"/>
    </row>
    <row r="162" spans="2:12">
      <c r="B162" s="6"/>
      <c r="D162" s="6"/>
      <c r="E162" s="6"/>
      <c r="F162" s="6"/>
      <c r="G162" s="6"/>
      <c r="H162" s="6"/>
      <c r="I162" s="6"/>
      <c r="J162" s="6"/>
      <c r="K162" s="6"/>
      <c r="L162" s="6"/>
    </row>
    <row r="163" spans="2:12">
      <c r="B163" s="6"/>
      <c r="D163" s="6"/>
      <c r="E163" s="6"/>
      <c r="F163" s="6"/>
      <c r="G163" s="6"/>
      <c r="H163" s="6"/>
      <c r="I163" s="6"/>
      <c r="J163" s="6"/>
      <c r="K163" s="6"/>
      <c r="L163" s="6"/>
    </row>
    <row r="164" spans="2:12">
      <c r="B164" s="6"/>
      <c r="D164" s="6"/>
      <c r="E164" s="6"/>
      <c r="F164" s="6"/>
      <c r="G164" s="6"/>
      <c r="H164" s="6"/>
      <c r="I164" s="6"/>
      <c r="J164" s="6"/>
      <c r="K164" s="6"/>
      <c r="L164" s="6"/>
    </row>
    <row r="165" spans="2:12">
      <c r="B165" s="6"/>
      <c r="D165" s="6"/>
      <c r="E165" s="6"/>
      <c r="F165" s="6"/>
      <c r="G165" s="6"/>
      <c r="H165" s="6"/>
      <c r="I165" s="6"/>
      <c r="J165" s="6"/>
      <c r="K165" s="6"/>
      <c r="L165" s="6"/>
    </row>
    <row r="166" spans="2:12">
      <c r="B166" s="6"/>
      <c r="D166" s="6"/>
      <c r="E166" s="6"/>
      <c r="F166" s="6"/>
      <c r="G166" s="6"/>
      <c r="H166" s="6"/>
      <c r="I166" s="6"/>
      <c r="J166" s="6"/>
      <c r="K166" s="6"/>
      <c r="L166" s="6"/>
    </row>
    <row r="167" spans="2:12">
      <c r="B167" s="6"/>
      <c r="D167" s="6"/>
      <c r="E167" s="6"/>
      <c r="F167" s="6"/>
      <c r="G167" s="6"/>
      <c r="H167" s="6"/>
      <c r="I167" s="6"/>
      <c r="J167" s="6"/>
      <c r="K167" s="6"/>
      <c r="L167" s="6"/>
    </row>
    <row r="168" spans="2:12">
      <c r="B168" s="6"/>
      <c r="D168" s="6"/>
      <c r="E168" s="6"/>
      <c r="F168" s="6"/>
      <c r="G168" s="6"/>
      <c r="H168" s="6"/>
      <c r="I168" s="6"/>
      <c r="J168" s="6"/>
      <c r="K168" s="6"/>
      <c r="L168" s="6"/>
    </row>
    <row r="169" spans="2:12">
      <c r="B169" s="6"/>
      <c r="D169" s="6"/>
      <c r="E169" s="6"/>
      <c r="F169" s="6"/>
      <c r="G169" s="6"/>
      <c r="H169" s="6"/>
      <c r="I169" s="6"/>
      <c r="J169" s="6"/>
      <c r="K169" s="6"/>
      <c r="L169" s="6"/>
    </row>
    <row r="170" spans="2:12">
      <c r="B170" s="6"/>
      <c r="D170" s="6"/>
      <c r="E170" s="6"/>
      <c r="F170" s="6"/>
      <c r="G170" s="6"/>
      <c r="H170" s="6"/>
      <c r="I170" s="6"/>
      <c r="J170" s="6"/>
      <c r="K170" s="6"/>
      <c r="L170" s="6"/>
    </row>
    <row r="171" spans="2:12">
      <c r="B171" s="6"/>
      <c r="D171" s="6"/>
      <c r="E171" s="6"/>
      <c r="F171" s="6"/>
      <c r="G171" s="6"/>
      <c r="H171" s="6"/>
      <c r="I171" s="6"/>
      <c r="J171" s="6"/>
      <c r="K171" s="6"/>
      <c r="L171" s="6"/>
    </row>
    <row r="172" spans="2:12">
      <c r="B172" s="6"/>
      <c r="D172" s="6"/>
      <c r="E172" s="6"/>
      <c r="F172" s="6"/>
      <c r="G172" s="6"/>
      <c r="H172" s="6"/>
      <c r="I172" s="6"/>
      <c r="J172" s="6"/>
      <c r="K172" s="6"/>
      <c r="L172" s="6"/>
    </row>
    <row r="173" spans="2:12">
      <c r="B173" s="6"/>
      <c r="D173" s="6"/>
      <c r="E173" s="6"/>
      <c r="F173" s="6"/>
      <c r="G173" s="6"/>
      <c r="H173" s="6"/>
      <c r="I173" s="6"/>
      <c r="J173" s="6"/>
      <c r="K173" s="6"/>
      <c r="L173" s="6"/>
    </row>
    <row r="174" spans="2:12">
      <c r="B174" s="6"/>
      <c r="D174" s="6"/>
      <c r="E174" s="6"/>
      <c r="F174" s="6"/>
      <c r="G174" s="6"/>
      <c r="H174" s="6"/>
      <c r="I174" s="6"/>
      <c r="J174" s="6"/>
      <c r="K174" s="6"/>
      <c r="L174" s="6"/>
    </row>
    <row r="175" spans="2:12">
      <c r="B175" s="6"/>
      <c r="D175" s="6"/>
      <c r="E175" s="6"/>
      <c r="F175" s="6"/>
      <c r="G175" s="6"/>
      <c r="H175" s="6"/>
      <c r="I175" s="6"/>
      <c r="J175" s="6"/>
      <c r="K175" s="6"/>
      <c r="L175" s="6"/>
    </row>
    <row r="176" spans="2:12">
      <c r="B176" s="6"/>
      <c r="D176" s="6"/>
      <c r="E176" s="6"/>
      <c r="F176" s="6"/>
      <c r="G176" s="6"/>
      <c r="H176" s="6"/>
      <c r="I176" s="6"/>
      <c r="J176" s="6"/>
      <c r="K176" s="6"/>
      <c r="L176" s="6"/>
    </row>
    <row r="177" spans="2:12">
      <c r="B177" s="6"/>
      <c r="D177" s="6"/>
      <c r="E177" s="6"/>
      <c r="F177" s="6"/>
      <c r="G177" s="6"/>
      <c r="H177" s="6"/>
      <c r="I177" s="6"/>
      <c r="J177" s="6"/>
      <c r="K177" s="6"/>
      <c r="L177" s="6"/>
    </row>
    <row r="178" spans="2:12">
      <c r="B178" s="6"/>
      <c r="D178" s="6"/>
      <c r="E178" s="6"/>
      <c r="F178" s="6"/>
      <c r="G178" s="6"/>
      <c r="H178" s="6"/>
      <c r="I178" s="6"/>
      <c r="J178" s="6"/>
      <c r="K178" s="6"/>
      <c r="L178" s="6"/>
    </row>
    <row r="179" spans="2:12">
      <c r="B179" s="6"/>
      <c r="D179" s="6"/>
      <c r="E179" s="6"/>
      <c r="F179" s="6"/>
      <c r="G179" s="6"/>
      <c r="H179" s="6"/>
      <c r="I179" s="6"/>
      <c r="J179" s="6"/>
      <c r="K179" s="6"/>
      <c r="L179" s="6"/>
    </row>
    <row r="180" spans="2:12">
      <c r="B180" s="6"/>
      <c r="D180" s="6"/>
      <c r="E180" s="6"/>
      <c r="F180" s="6"/>
      <c r="G180" s="6"/>
      <c r="H180" s="6"/>
      <c r="I180" s="6"/>
      <c r="J180" s="6"/>
      <c r="K180" s="6"/>
      <c r="L180" s="6"/>
    </row>
    <row r="181" spans="2:12">
      <c r="B181" s="6"/>
      <c r="D181" s="6"/>
      <c r="E181" s="6"/>
      <c r="F181" s="6"/>
      <c r="G181" s="6"/>
      <c r="H181" s="6"/>
      <c r="I181" s="6"/>
      <c r="J181" s="6"/>
      <c r="K181" s="6"/>
      <c r="L181" s="6"/>
    </row>
    <row r="182" spans="2:12">
      <c r="B182" s="6"/>
      <c r="D182" s="6"/>
      <c r="E182" s="6"/>
      <c r="F182" s="6"/>
      <c r="G182" s="6"/>
      <c r="H182" s="6"/>
      <c r="I182" s="6"/>
      <c r="J182" s="6"/>
      <c r="K182" s="6"/>
      <c r="L182" s="6"/>
    </row>
    <row r="183" spans="2:12">
      <c r="B183" s="6"/>
      <c r="D183" s="6"/>
      <c r="E183" s="6"/>
      <c r="F183" s="6"/>
      <c r="G183" s="6"/>
      <c r="H183" s="6"/>
      <c r="I183" s="6"/>
      <c r="J183" s="6"/>
      <c r="K183" s="6"/>
      <c r="L183" s="6"/>
    </row>
    <row r="184" spans="2:12">
      <c r="K184" s="6"/>
      <c r="L184" s="6"/>
    </row>
  </sheetData>
  <mergeCells count="41">
    <mergeCell ref="B10:D10"/>
    <mergeCell ref="F10:S10"/>
    <mergeCell ref="F11:S11"/>
    <mergeCell ref="E12:R12"/>
    <mergeCell ref="E13:R13"/>
    <mergeCell ref="N24:N25"/>
    <mergeCell ref="O24:O25"/>
    <mergeCell ref="P24:P25"/>
    <mergeCell ref="K24:K25"/>
    <mergeCell ref="K39:K40"/>
    <mergeCell ref="L39:L40"/>
    <mergeCell ref="M39:M40"/>
    <mergeCell ref="L24:L25"/>
    <mergeCell ref="M24:M25"/>
    <mergeCell ref="B89:B94"/>
    <mergeCell ref="B74:D74"/>
    <mergeCell ref="B76:B84"/>
    <mergeCell ref="B85:B86"/>
    <mergeCell ref="D85:D86"/>
    <mergeCell ref="B87:B88"/>
    <mergeCell ref="B15:B43"/>
    <mergeCell ref="D15:I15"/>
    <mergeCell ref="D22:I22"/>
    <mergeCell ref="D23:I23"/>
    <mergeCell ref="D31:I31"/>
    <mergeCell ref="D32:I32"/>
    <mergeCell ref="D33:I33"/>
    <mergeCell ref="D43:I43"/>
    <mergeCell ref="B69:F69"/>
    <mergeCell ref="D44:I44"/>
    <mergeCell ref="D45:I45"/>
    <mergeCell ref="B47:E47"/>
    <mergeCell ref="B48:B54"/>
    <mergeCell ref="B56:E56"/>
    <mergeCell ref="B57:B63"/>
    <mergeCell ref="B66:D67"/>
    <mergeCell ref="A1:P1"/>
    <mergeCell ref="A2:P2"/>
    <mergeCell ref="A3:P3"/>
    <mergeCell ref="A4:D4"/>
    <mergeCell ref="A5:P5"/>
  </mergeCells>
  <conditionalFormatting sqref="I20">
    <cfRule type="containsErrors" dxfId="88" priority="6">
      <formula>ISERROR(I20)</formula>
    </cfRule>
  </conditionalFormatting>
  <conditionalFormatting sqref="I25">
    <cfRule type="containsText" dxfId="87" priority="5" operator="containsText" text="debe">
      <formula>NOT(ISERROR(SEARCH("debe",I25)))</formula>
    </cfRule>
  </conditionalFormatting>
  <conditionalFormatting sqref="F10">
    <cfRule type="notContainsBlanks" dxfId="86" priority="4">
      <formula>LEN(TRIM(F10))&gt;0</formula>
    </cfRule>
  </conditionalFormatting>
  <conditionalFormatting sqref="F11:S11">
    <cfRule type="expression" dxfId="85" priority="2">
      <formula>E11="NO SE REPORTA"</formula>
    </cfRule>
    <cfRule type="expression" dxfId="84" priority="3">
      <formula>E10="NO APLICA"</formula>
    </cfRule>
  </conditionalFormatting>
  <conditionalFormatting sqref="E12:R12">
    <cfRule type="expression" dxfId="83" priority="1">
      <formula>E11="SI SE REPORTA"</formula>
    </cfRule>
  </conditionalFormatting>
  <dataValidations count="6">
    <dataValidation type="whole" operator="greaterThanOrEqual" allowBlank="1" showInputMessage="1" showErrorMessage="1" errorTitle="ERROR" error="Valor en HECTAREAS (sin decimales)" sqref="E17:E19 E21 E25:H29 F35:F42 I26:I30 L41:L45">
      <formula1>0</formula1>
    </dataValidation>
    <dataValidation allowBlank="1" showInputMessage="1" showErrorMessage="1" promptTitle="ESTADO" prompt="en formulación_x000a_en actualización_x000a_en adopción_x000a_adoptado" sqref="G35:G42"/>
    <dataValidation type="whole" errorStyle="warning" operator="equal" allowBlank="1" showInputMessage="1" showErrorMessage="1" error="LA SUMA DEBE SER IGUAL A LA META CUATRIENAL" promptTitle="OJO" prompt="LA SUMA DEBE SER IGUAL A LA META CUATRIENAL" sqref="I25">
      <formula1>E20</formula1>
    </dataValidation>
    <dataValidation type="decimal" allowBlank="1" showInputMessage="1" showErrorMessage="1" errorTitle="ERROR" error="Escriba un valor entre 0% y 100%" sqref="L26:L29">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U189"/>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449</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79" t="s">
        <v>1202</v>
      </c>
      <c r="C8" s="224">
        <v>2020</v>
      </c>
      <c r="D8" s="229">
        <f>IF(E10="NO APLICA","NO APLICA",IF(E11="NO SE REPORTA","SIN INFORMACION",+G20))</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6" customHeight="1" thickTop="1" thickBot="1">
      <c r="B15" s="1365" t="s">
        <v>2</v>
      </c>
      <c r="C15" s="90"/>
      <c r="D15" s="1328" t="s">
        <v>336</v>
      </c>
      <c r="E15" s="1329"/>
      <c r="F15" s="1329"/>
      <c r="G15" s="1329"/>
      <c r="H15" s="1329"/>
      <c r="I15" s="1329"/>
      <c r="J15" s="1329"/>
      <c r="K15" s="1329"/>
      <c r="L15" s="1375"/>
    </row>
    <row r="16" spans="1:21" ht="36.75" thickBot="1">
      <c r="B16" s="1366"/>
      <c r="C16" s="95"/>
      <c r="D16" s="44" t="s">
        <v>463</v>
      </c>
      <c r="E16" s="44" t="s">
        <v>464</v>
      </c>
      <c r="F16" s="44" t="s">
        <v>465</v>
      </c>
      <c r="G16" s="44" t="s">
        <v>466</v>
      </c>
      <c r="H16" s="6"/>
      <c r="I16" s="6"/>
      <c r="J16" s="6"/>
      <c r="K16" s="6"/>
      <c r="L16" s="14"/>
    </row>
    <row r="17" spans="2:12" ht="36.75" thickBot="1">
      <c r="B17" s="1366"/>
      <c r="C17" s="95"/>
      <c r="D17" s="41" t="s">
        <v>467</v>
      </c>
      <c r="E17" s="219"/>
      <c r="F17" s="219"/>
      <c r="G17" s="153">
        <f>+E17+F17</f>
        <v>0</v>
      </c>
      <c r="H17" s="6"/>
      <c r="I17" s="6"/>
      <c r="J17" s="6"/>
      <c r="K17" s="6"/>
      <c r="L17" s="14"/>
    </row>
    <row r="18" spans="2:12" ht="24.75" thickBot="1">
      <c r="B18" s="1366"/>
      <c r="C18" s="95"/>
      <c r="D18" s="41" t="s">
        <v>468</v>
      </c>
      <c r="E18" s="219"/>
      <c r="F18" s="219"/>
      <c r="G18" s="153">
        <f>+E18+F18</f>
        <v>0</v>
      </c>
      <c r="H18" s="6"/>
      <c r="I18" s="6"/>
      <c r="J18" s="6"/>
      <c r="K18" s="6"/>
      <c r="L18" s="14"/>
    </row>
    <row r="19" spans="2:12" ht="24.75" thickBot="1">
      <c r="B19" s="1366"/>
      <c r="C19" s="95"/>
      <c r="D19" s="41" t="s">
        <v>469</v>
      </c>
      <c r="E19" s="219"/>
      <c r="F19" s="219"/>
      <c r="G19" s="153">
        <f>+E19+F19</f>
        <v>0</v>
      </c>
      <c r="H19" s="6"/>
      <c r="I19" s="6"/>
      <c r="J19" s="6"/>
      <c r="K19" s="6"/>
      <c r="L19" s="14"/>
    </row>
    <row r="20" spans="2:12" ht="24.75" thickBot="1">
      <c r="B20" s="1366"/>
      <c r="C20" s="95"/>
      <c r="D20" s="41" t="s">
        <v>449</v>
      </c>
      <c r="E20" s="198" t="str">
        <f>IFERROR(E19/E18,"N.A.")</f>
        <v>N.A.</v>
      </c>
      <c r="F20" s="198" t="str">
        <f>IFERROR(F19/F18,"N.A.")</f>
        <v>N.A.</v>
      </c>
      <c r="G20" s="146">
        <f>IFERROR(G19/G18,0)</f>
        <v>0</v>
      </c>
      <c r="H20" s="6"/>
      <c r="I20" s="6"/>
      <c r="J20" s="6"/>
      <c r="K20" s="6"/>
      <c r="L20" s="14"/>
    </row>
    <row r="21" spans="2:12">
      <c r="B21" s="1366"/>
      <c r="C21" s="93"/>
      <c r="D21" s="1331"/>
      <c r="E21" s="1332"/>
      <c r="F21" s="1332"/>
      <c r="G21" s="1332"/>
      <c r="H21" s="1332"/>
      <c r="I21" s="1332"/>
      <c r="J21" s="1332"/>
      <c r="K21" s="1332"/>
      <c r="L21" s="1360"/>
    </row>
    <row r="22" spans="2:12">
      <c r="B22" s="1366"/>
      <c r="C22" s="93"/>
      <c r="D22" s="1317" t="s">
        <v>246</v>
      </c>
      <c r="E22" s="1318"/>
      <c r="F22" s="1318"/>
      <c r="G22" s="1318"/>
      <c r="H22" s="1318"/>
      <c r="I22" s="1318"/>
      <c r="J22" s="1318"/>
      <c r="K22" s="1318"/>
      <c r="L22" s="1361"/>
    </row>
    <row r="23" spans="2:12">
      <c r="B23" s="1366"/>
      <c r="C23" s="93"/>
      <c r="D23" s="1317" t="s">
        <v>470</v>
      </c>
      <c r="E23" s="1318"/>
      <c r="F23" s="1318"/>
      <c r="G23" s="1318"/>
      <c r="H23" s="1318"/>
      <c r="I23" s="1318"/>
      <c r="J23" s="1318"/>
      <c r="K23" s="1318"/>
      <c r="L23" s="1361"/>
    </row>
    <row r="24" spans="2:12" ht="15.75" thickBot="1">
      <c r="B24" s="1366"/>
      <c r="C24" s="93"/>
      <c r="D24" s="1355" t="s">
        <v>340</v>
      </c>
      <c r="E24" s="1356"/>
      <c r="F24" s="1356"/>
      <c r="G24" s="1356"/>
      <c r="H24" s="1356"/>
      <c r="I24" s="1356"/>
      <c r="J24" s="1356"/>
      <c r="K24" s="1356"/>
      <c r="L24" s="1362"/>
    </row>
    <row r="25" spans="2:12" ht="15.6" customHeight="1">
      <c r="B25" s="440"/>
      <c r="C25" s="1373" t="s">
        <v>19</v>
      </c>
      <c r="D25" s="1363" t="s">
        <v>270</v>
      </c>
      <c r="E25" s="1363" t="s">
        <v>471</v>
      </c>
      <c r="F25" s="1363" t="s">
        <v>382</v>
      </c>
      <c r="G25" s="1363" t="s">
        <v>472</v>
      </c>
      <c r="H25" s="74" t="s">
        <v>473</v>
      </c>
      <c r="I25" s="74" t="s">
        <v>475</v>
      </c>
      <c r="J25" s="1363" t="s">
        <v>274</v>
      </c>
      <c r="K25" s="1363" t="s">
        <v>275</v>
      </c>
      <c r="L25" s="1363" t="s">
        <v>55</v>
      </c>
    </row>
    <row r="26" spans="2:12" ht="15.75" thickBot="1">
      <c r="B26" s="440"/>
      <c r="C26" s="1374"/>
      <c r="D26" s="1364"/>
      <c r="E26" s="1364"/>
      <c r="F26" s="1364"/>
      <c r="G26" s="1364"/>
      <c r="H26" s="66" t="s">
        <v>474</v>
      </c>
      <c r="I26" s="66" t="s">
        <v>476</v>
      </c>
      <c r="J26" s="1364"/>
      <c r="K26" s="1364"/>
      <c r="L26" s="1364"/>
    </row>
    <row r="27" spans="2:12" ht="15.75" thickBot="1">
      <c r="B27" s="440"/>
      <c r="C27" s="92"/>
      <c r="D27" s="31"/>
      <c r="E27" s="31"/>
      <c r="F27" s="31"/>
      <c r="G27" s="31"/>
      <c r="H27" s="220"/>
      <c r="I27" s="220"/>
      <c r="J27" s="220"/>
      <c r="K27" s="220"/>
      <c r="L27" s="220"/>
    </row>
    <row r="28" spans="2:12" s="416" customFormat="1" ht="15.75" thickBot="1">
      <c r="B28" s="440"/>
      <c r="C28" s="92"/>
      <c r="D28" s="31"/>
      <c r="E28" s="31"/>
      <c r="F28" s="31"/>
      <c r="G28" s="31"/>
      <c r="H28" s="220"/>
      <c r="I28" s="220"/>
      <c r="J28" s="220"/>
      <c r="K28" s="220"/>
      <c r="L28" s="220"/>
    </row>
    <row r="29" spans="2:12" s="416" customFormat="1" ht="15.75" thickBot="1">
      <c r="B29" s="440"/>
      <c r="C29" s="92"/>
      <c r="D29" s="31"/>
      <c r="E29" s="31"/>
      <c r="F29" s="31"/>
      <c r="G29" s="31"/>
      <c r="H29" s="220"/>
      <c r="I29" s="220"/>
      <c r="J29" s="220"/>
      <c r="K29" s="220"/>
      <c r="L29" s="220"/>
    </row>
    <row r="30" spans="2:12" s="416" customFormat="1" ht="15.75" thickBot="1">
      <c r="B30" s="440"/>
      <c r="C30" s="92"/>
      <c r="D30" s="31"/>
      <c r="E30" s="31"/>
      <c r="F30" s="31"/>
      <c r="G30" s="31"/>
      <c r="H30" s="220"/>
      <c r="I30" s="220"/>
      <c r="J30" s="220"/>
      <c r="K30" s="220"/>
      <c r="L30" s="220"/>
    </row>
    <row r="31" spans="2:12" s="416" customFormat="1" ht="15.75" thickBot="1">
      <c r="B31" s="440"/>
      <c r="C31" s="92"/>
      <c r="D31" s="31"/>
      <c r="E31" s="31"/>
      <c r="F31" s="31"/>
      <c r="G31" s="31"/>
      <c r="H31" s="220"/>
      <c r="I31" s="220"/>
      <c r="J31" s="220"/>
      <c r="K31" s="220"/>
      <c r="L31" s="220"/>
    </row>
    <row r="32" spans="2:12" s="416" customFormat="1" ht="15.75" thickBot="1">
      <c r="B32" s="440"/>
      <c r="C32" s="92"/>
      <c r="D32" s="31"/>
      <c r="E32" s="31"/>
      <c r="F32" s="31"/>
      <c r="G32" s="31"/>
      <c r="H32" s="220"/>
      <c r="I32" s="220"/>
      <c r="J32" s="220"/>
      <c r="K32" s="220"/>
      <c r="L32" s="220"/>
    </row>
    <row r="33" spans="2:12" s="416" customFormat="1" ht="15.75" thickBot="1">
      <c r="B33" s="440"/>
      <c r="C33" s="92"/>
      <c r="D33" s="31"/>
      <c r="E33" s="31"/>
      <c r="F33" s="31"/>
      <c r="G33" s="31"/>
      <c r="H33" s="220"/>
      <c r="I33" s="220"/>
      <c r="J33" s="220"/>
      <c r="K33" s="220"/>
      <c r="L33" s="220"/>
    </row>
    <row r="34" spans="2:12" s="416" customFormat="1" ht="15.75" thickBot="1">
      <c r="B34" s="440"/>
      <c r="C34" s="92"/>
      <c r="D34" s="31"/>
      <c r="E34" s="31"/>
      <c r="F34" s="31"/>
      <c r="G34" s="31"/>
      <c r="H34" s="220"/>
      <c r="I34" s="220"/>
      <c r="J34" s="220"/>
      <c r="K34" s="220"/>
      <c r="L34" s="220"/>
    </row>
    <row r="35" spans="2:12" s="416" customFormat="1" ht="15.75" thickBot="1">
      <c r="B35" s="440"/>
      <c r="C35" s="92"/>
      <c r="D35" s="31"/>
      <c r="E35" s="31"/>
      <c r="F35" s="31"/>
      <c r="G35" s="31"/>
      <c r="H35" s="220"/>
      <c r="I35" s="220"/>
      <c r="J35" s="220"/>
      <c r="K35" s="220"/>
      <c r="L35" s="220"/>
    </row>
    <row r="36" spans="2:12" s="416" customFormat="1" ht="15.75" thickBot="1">
      <c r="B36" s="440"/>
      <c r="C36" s="92"/>
      <c r="D36" s="31"/>
      <c r="E36" s="31"/>
      <c r="F36" s="31"/>
      <c r="G36" s="31"/>
      <c r="H36" s="220"/>
      <c r="I36" s="220"/>
      <c r="J36" s="220"/>
      <c r="K36" s="220"/>
      <c r="L36" s="220"/>
    </row>
    <row r="37" spans="2:12" ht="15.75" thickBot="1">
      <c r="B37" s="440"/>
      <c r="C37" s="92"/>
      <c r="D37" s="31"/>
      <c r="E37" s="31"/>
      <c r="F37" s="31"/>
      <c r="G37" s="31"/>
      <c r="H37" s="220"/>
      <c r="I37" s="220"/>
      <c r="J37" s="220"/>
      <c r="K37" s="220"/>
      <c r="L37" s="220"/>
    </row>
    <row r="38" spans="2:12" ht="15.75" thickBot="1">
      <c r="B38" s="440"/>
      <c r="C38" s="92"/>
      <c r="D38" s="31"/>
      <c r="E38" s="31"/>
      <c r="F38" s="31"/>
      <c r="G38" s="31"/>
      <c r="H38" s="220"/>
      <c r="I38" s="220"/>
      <c r="J38" s="220"/>
      <c r="K38" s="220"/>
      <c r="L38" s="220"/>
    </row>
    <row r="39" spans="2:12" ht="15.75" thickBot="1">
      <c r="B39" s="440"/>
      <c r="C39" s="92"/>
      <c r="D39" s="31"/>
      <c r="E39" s="31"/>
      <c r="F39" s="31"/>
      <c r="G39" s="31"/>
      <c r="H39" s="220"/>
      <c r="I39" s="220"/>
      <c r="J39" s="220"/>
      <c r="K39" s="220"/>
      <c r="L39" s="220"/>
    </row>
    <row r="40" spans="2:12" ht="15.75" thickBot="1">
      <c r="B40" s="441"/>
      <c r="C40" s="112"/>
      <c r="D40" s="40" t="s">
        <v>151</v>
      </c>
      <c r="E40" s="27"/>
      <c r="F40" s="27"/>
      <c r="G40" s="27"/>
      <c r="H40" s="144">
        <f>SUM(H27:H39)</f>
        <v>0</v>
      </c>
      <c r="I40" s="144">
        <f>SUM(I27:I39)</f>
        <v>0</v>
      </c>
      <c r="J40" s="144">
        <f>SUM(J27:J39)</f>
        <v>0</v>
      </c>
      <c r="K40" s="144">
        <f>SUM(K27:K39)</f>
        <v>0</v>
      </c>
      <c r="L40" s="13"/>
    </row>
    <row r="41" spans="2:12" ht="24" customHeight="1" thickBot="1">
      <c r="B41" s="73" t="s">
        <v>34</v>
      </c>
      <c r="C41" s="109"/>
      <c r="D41" s="1323" t="s">
        <v>477</v>
      </c>
      <c r="E41" s="1324"/>
      <c r="F41" s="1324"/>
      <c r="G41" s="1324"/>
      <c r="H41" s="1324"/>
      <c r="I41" s="1324"/>
      <c r="J41" s="1324"/>
      <c r="K41" s="1324"/>
      <c r="L41" s="1359"/>
    </row>
    <row r="42" spans="2:12" ht="24" customHeight="1" thickBot="1">
      <c r="B42" s="73" t="s">
        <v>36</v>
      </c>
      <c r="C42" s="109"/>
      <c r="D42" s="1323" t="s">
        <v>346</v>
      </c>
      <c r="E42" s="1324"/>
      <c r="F42" s="1324"/>
      <c r="G42" s="1324"/>
      <c r="H42" s="1324"/>
      <c r="I42" s="1324"/>
      <c r="J42" s="1324"/>
      <c r="K42" s="1324"/>
      <c r="L42" s="1359"/>
    </row>
    <row r="43" spans="2:12" ht="15.75" thickBot="1">
      <c r="B43" s="2"/>
      <c r="C43" s="77"/>
      <c r="D43" s="6"/>
      <c r="E43" s="6"/>
      <c r="F43" s="6"/>
      <c r="G43" s="6"/>
      <c r="H43" s="6"/>
      <c r="I43" s="6"/>
      <c r="J43" s="6"/>
      <c r="K43" s="6"/>
    </row>
    <row r="44" spans="2:12" ht="24" customHeight="1" thickBot="1">
      <c r="B44" s="1314" t="s">
        <v>38</v>
      </c>
      <c r="C44" s="1315"/>
      <c r="D44" s="1315"/>
      <c r="E44" s="1316"/>
      <c r="F44" s="6"/>
      <c r="G44" s="6"/>
      <c r="H44" s="6"/>
      <c r="I44" s="6"/>
      <c r="J44" s="6"/>
      <c r="K44" s="6"/>
    </row>
    <row r="45" spans="2:12" ht="15.75" thickBot="1">
      <c r="B45" s="1311">
        <v>1</v>
      </c>
      <c r="C45" s="95"/>
      <c r="D45" s="49" t="s">
        <v>39</v>
      </c>
      <c r="E45" s="31"/>
      <c r="F45" s="6"/>
      <c r="G45" s="6"/>
      <c r="H45" s="6"/>
      <c r="I45" s="6"/>
      <c r="J45" s="6"/>
      <c r="K45" s="6"/>
    </row>
    <row r="46" spans="2:12" ht="15.75" thickBot="1">
      <c r="B46" s="1312"/>
      <c r="C46" s="95"/>
      <c r="D46" s="41" t="s">
        <v>40</v>
      </c>
      <c r="E46" s="31"/>
      <c r="F46" s="6"/>
      <c r="G46" s="6"/>
      <c r="H46" s="6"/>
      <c r="I46" s="6"/>
      <c r="J46" s="6"/>
      <c r="K46" s="6"/>
    </row>
    <row r="47" spans="2:12" ht="15.75" thickBot="1">
      <c r="B47" s="1312"/>
      <c r="C47" s="95"/>
      <c r="D47" s="41" t="s">
        <v>41</v>
      </c>
      <c r="E47" s="31"/>
      <c r="F47" s="6"/>
      <c r="G47" s="6"/>
      <c r="H47" s="6"/>
      <c r="I47" s="6"/>
      <c r="J47" s="6"/>
      <c r="K47" s="6"/>
    </row>
    <row r="48" spans="2:12" ht="15.75" thickBot="1">
      <c r="B48" s="1312"/>
      <c r="C48" s="95"/>
      <c r="D48" s="41" t="s">
        <v>42</v>
      </c>
      <c r="E48" s="31"/>
      <c r="F48" s="6"/>
      <c r="G48" s="6"/>
      <c r="H48" s="6"/>
      <c r="I48" s="6"/>
      <c r="J48" s="6"/>
      <c r="K48" s="6"/>
    </row>
    <row r="49" spans="2:11" ht="15.75" thickBot="1">
      <c r="B49" s="1312"/>
      <c r="C49" s="95"/>
      <c r="D49" s="41" t="s">
        <v>43</v>
      </c>
      <c r="E49" s="31"/>
      <c r="F49" s="6"/>
      <c r="G49" s="6"/>
      <c r="H49" s="6"/>
      <c r="I49" s="6"/>
      <c r="J49" s="6"/>
      <c r="K49" s="6"/>
    </row>
    <row r="50" spans="2:11" ht="15.75" thickBot="1">
      <c r="B50" s="1312"/>
      <c r="C50" s="95"/>
      <c r="D50" s="41" t="s">
        <v>44</v>
      </c>
      <c r="E50" s="31"/>
      <c r="F50" s="6"/>
      <c r="G50" s="6"/>
      <c r="H50" s="6"/>
      <c r="I50" s="6"/>
      <c r="J50" s="6"/>
      <c r="K50" s="6"/>
    </row>
    <row r="51" spans="2:11" ht="15.75" thickBot="1">
      <c r="B51" s="1313"/>
      <c r="C51" s="3"/>
      <c r="D51" s="41" t="s">
        <v>45</v>
      </c>
      <c r="E51" s="31"/>
      <c r="F51" s="6"/>
      <c r="G51" s="6"/>
      <c r="H51" s="6"/>
      <c r="I51" s="6"/>
      <c r="J51" s="6"/>
      <c r="K51" s="6"/>
    </row>
    <row r="52" spans="2:11" ht="15.75" thickBot="1">
      <c r="B52" s="2"/>
      <c r="C52" s="77"/>
      <c r="D52" s="6"/>
      <c r="E52" s="6"/>
      <c r="F52" s="6"/>
      <c r="G52" s="6"/>
      <c r="H52" s="6"/>
      <c r="I52" s="6"/>
      <c r="J52" s="6"/>
      <c r="K52" s="6"/>
    </row>
    <row r="53" spans="2:11" ht="15.75" thickBot="1">
      <c r="B53" s="1314" t="s">
        <v>46</v>
      </c>
      <c r="C53" s="1315"/>
      <c r="D53" s="1315"/>
      <c r="E53" s="1316"/>
      <c r="F53" s="6"/>
      <c r="G53" s="6"/>
      <c r="H53" s="6"/>
      <c r="I53" s="6"/>
      <c r="J53" s="6"/>
      <c r="K53" s="6"/>
    </row>
    <row r="54" spans="2:11" ht="15.75" thickBot="1">
      <c r="B54" s="1311">
        <v>1</v>
      </c>
      <c r="C54" s="95"/>
      <c r="D54" s="49" t="s">
        <v>39</v>
      </c>
      <c r="E54" s="448" t="s">
        <v>47</v>
      </c>
      <c r="F54" s="6"/>
      <c r="G54" s="6"/>
      <c r="H54" s="6"/>
      <c r="I54" s="6"/>
      <c r="J54" s="6"/>
      <c r="K54" s="6"/>
    </row>
    <row r="55" spans="2:11" ht="15.75" thickBot="1">
      <c r="B55" s="1312"/>
      <c r="C55" s="95"/>
      <c r="D55" s="41" t="s">
        <v>40</v>
      </c>
      <c r="E55" s="448" t="s">
        <v>48</v>
      </c>
      <c r="F55" s="6"/>
      <c r="G55" s="6"/>
      <c r="H55" s="6"/>
      <c r="I55" s="6"/>
      <c r="J55" s="6"/>
      <c r="K55" s="6"/>
    </row>
    <row r="56" spans="2:11" ht="15.75" thickBot="1">
      <c r="B56" s="1312"/>
      <c r="C56" s="95"/>
      <c r="D56" s="41" t="s">
        <v>41</v>
      </c>
      <c r="E56" s="318"/>
      <c r="F56" s="6"/>
      <c r="G56" s="6"/>
      <c r="H56" s="6"/>
      <c r="I56" s="6"/>
      <c r="J56" s="6"/>
      <c r="K56" s="6"/>
    </row>
    <row r="57" spans="2:11" ht="15.75" thickBot="1">
      <c r="B57" s="1312"/>
      <c r="C57" s="95"/>
      <c r="D57" s="41" t="s">
        <v>42</v>
      </c>
      <c r="E57" s="318"/>
      <c r="F57" s="6"/>
      <c r="G57" s="6"/>
      <c r="H57" s="6"/>
      <c r="I57" s="6"/>
      <c r="J57" s="6"/>
      <c r="K57" s="6"/>
    </row>
    <row r="58" spans="2:11" ht="15.75" thickBot="1">
      <c r="B58" s="1312"/>
      <c r="C58" s="95"/>
      <c r="D58" s="41" t="s">
        <v>43</v>
      </c>
      <c r="E58" s="318"/>
      <c r="F58" s="6"/>
      <c r="G58" s="6"/>
      <c r="H58" s="6"/>
      <c r="I58" s="6"/>
      <c r="J58" s="6"/>
      <c r="K58" s="6"/>
    </row>
    <row r="59" spans="2:11" ht="15.75" thickBot="1">
      <c r="B59" s="1312"/>
      <c r="C59" s="95"/>
      <c r="D59" s="41" t="s">
        <v>44</v>
      </c>
      <c r="E59" s="318"/>
      <c r="F59" s="6"/>
      <c r="G59" s="6"/>
      <c r="H59" s="6"/>
      <c r="I59" s="6"/>
      <c r="J59" s="6"/>
      <c r="K59" s="6"/>
    </row>
    <row r="60" spans="2:11" ht="15.75" thickBot="1">
      <c r="B60" s="1313"/>
      <c r="C60" s="3"/>
      <c r="D60" s="41" t="s">
        <v>45</v>
      </c>
      <c r="E60" s="318"/>
      <c r="F60" s="6"/>
      <c r="G60" s="6"/>
      <c r="H60" s="6"/>
      <c r="I60" s="6"/>
      <c r="J60" s="6"/>
      <c r="K60" s="6"/>
    </row>
    <row r="61" spans="2:11" ht="15.75" thickBot="1">
      <c r="B61" s="2"/>
      <c r="C61" s="77"/>
      <c r="D61" s="6"/>
      <c r="E61" s="6"/>
      <c r="F61" s="6"/>
      <c r="G61" s="6"/>
      <c r="H61" s="6"/>
      <c r="I61" s="6"/>
      <c r="J61" s="6"/>
      <c r="K61" s="6"/>
    </row>
    <row r="62" spans="2:11" ht="15" customHeight="1" thickBot="1">
      <c r="B62" s="126" t="s">
        <v>49</v>
      </c>
      <c r="C62" s="127"/>
      <c r="D62" s="127"/>
      <c r="E62" s="128"/>
      <c r="F62" s="6"/>
      <c r="G62" s="6"/>
      <c r="H62" s="6"/>
      <c r="I62" s="6"/>
      <c r="J62" s="6"/>
      <c r="K62" s="6"/>
    </row>
    <row r="63" spans="2:11" ht="24.75" thickBot="1">
      <c r="B63" s="48" t="s">
        <v>50</v>
      </c>
      <c r="C63" s="41" t="s">
        <v>51</v>
      </c>
      <c r="D63" s="41" t="s">
        <v>52</v>
      </c>
      <c r="E63" s="41" t="s">
        <v>53</v>
      </c>
      <c r="F63" s="6"/>
      <c r="G63" s="6"/>
      <c r="H63" s="6"/>
      <c r="I63" s="6"/>
      <c r="J63" s="6"/>
    </row>
    <row r="64" spans="2:11" ht="72.75" thickBot="1">
      <c r="B64" s="50">
        <v>42401</v>
      </c>
      <c r="C64" s="41">
        <v>0.01</v>
      </c>
      <c r="D64" s="51" t="s">
        <v>478</v>
      </c>
      <c r="E64" s="41"/>
      <c r="F64" s="6"/>
      <c r="G64" s="6"/>
      <c r="H64" s="6"/>
      <c r="I64" s="6"/>
      <c r="J64" s="6"/>
    </row>
    <row r="65" spans="2:11" ht="15.75" thickBot="1">
      <c r="B65" s="2"/>
      <c r="C65" s="77"/>
      <c r="D65" s="6"/>
      <c r="E65" s="6"/>
      <c r="F65" s="6"/>
      <c r="G65" s="6"/>
      <c r="H65" s="6"/>
      <c r="I65" s="6"/>
      <c r="J65" s="6"/>
      <c r="K65" s="6"/>
    </row>
    <row r="66" spans="2:11">
      <c r="B66" s="137" t="s">
        <v>55</v>
      </c>
      <c r="C66" s="97"/>
      <c r="D66" s="6"/>
      <c r="E66" s="6"/>
      <c r="F66" s="6"/>
      <c r="G66" s="6"/>
      <c r="H66" s="6"/>
      <c r="I66" s="6"/>
      <c r="J66" s="6"/>
      <c r="K66" s="6"/>
    </row>
    <row r="67" spans="2:11" ht="14.45" customHeight="1">
      <c r="B67" s="1367" t="s">
        <v>479</v>
      </c>
      <c r="C67" s="1368"/>
      <c r="D67" s="1368"/>
      <c r="E67" s="1368"/>
      <c r="F67" s="1368"/>
      <c r="G67" s="1369"/>
      <c r="H67" s="6"/>
      <c r="I67" s="6"/>
      <c r="J67" s="6"/>
      <c r="K67" s="6"/>
    </row>
    <row r="68" spans="2:11">
      <c r="B68" s="1370"/>
      <c r="C68" s="1371"/>
      <c r="D68" s="1371"/>
      <c r="E68" s="1371"/>
      <c r="F68" s="1371"/>
      <c r="G68" s="1372"/>
      <c r="H68" s="6"/>
      <c r="I68" s="6"/>
      <c r="J68" s="6"/>
      <c r="K68" s="6"/>
    </row>
    <row r="69" spans="2:11">
      <c r="B69" s="170"/>
      <c r="C69" s="171"/>
      <c r="D69" s="171"/>
      <c r="E69" s="171"/>
      <c r="F69" s="171"/>
      <c r="G69" s="172"/>
      <c r="H69" s="6"/>
      <c r="I69" s="6"/>
      <c r="J69" s="6"/>
      <c r="K69" s="6"/>
    </row>
    <row r="70" spans="2:11" ht="15.75" thickBot="1">
      <c r="B70" s="6"/>
      <c r="D70" s="6"/>
      <c r="E70" s="6"/>
      <c r="F70" s="6"/>
      <c r="G70" s="6"/>
      <c r="H70" s="6"/>
      <c r="I70" s="6"/>
      <c r="J70" s="6"/>
      <c r="K70" s="6"/>
    </row>
    <row r="71" spans="2:11" ht="15.75" thickBot="1">
      <c r="B71" s="1314" t="s">
        <v>450</v>
      </c>
      <c r="C71" s="1315"/>
      <c r="D71" s="1316"/>
      <c r="E71" s="6"/>
      <c r="F71" s="6"/>
      <c r="G71" s="6"/>
      <c r="H71" s="6"/>
      <c r="I71" s="6"/>
      <c r="J71" s="6"/>
      <c r="K71" s="6"/>
    </row>
    <row r="72" spans="2:11" ht="108.75" thickBot="1">
      <c r="B72" s="48" t="s">
        <v>57</v>
      </c>
      <c r="C72" s="3"/>
      <c r="D72" s="41" t="s">
        <v>451</v>
      </c>
      <c r="E72" s="6"/>
      <c r="F72" s="6"/>
      <c r="G72" s="6"/>
      <c r="H72" s="6"/>
      <c r="I72" s="6"/>
      <c r="J72" s="6"/>
      <c r="K72" s="6"/>
    </row>
    <row r="73" spans="2:11">
      <c r="B73" s="1311" t="s">
        <v>59</v>
      </c>
      <c r="C73" s="95"/>
      <c r="D73" s="54" t="s">
        <v>60</v>
      </c>
      <c r="E73" s="6"/>
      <c r="F73" s="6"/>
      <c r="G73" s="6"/>
      <c r="H73" s="6"/>
      <c r="I73" s="6"/>
      <c r="J73" s="6"/>
      <c r="K73" s="6"/>
    </row>
    <row r="74" spans="2:11" ht="120">
      <c r="B74" s="1312"/>
      <c r="C74" s="95"/>
      <c r="D74" s="47" t="s">
        <v>452</v>
      </c>
      <c r="E74" s="6"/>
      <c r="F74" s="6"/>
      <c r="G74" s="6"/>
      <c r="H74" s="6"/>
      <c r="I74" s="6"/>
      <c r="J74" s="6"/>
      <c r="K74" s="6"/>
    </row>
    <row r="75" spans="2:11">
      <c r="B75" s="1312"/>
      <c r="C75" s="95"/>
      <c r="D75" s="54" t="s">
        <v>63</v>
      </c>
      <c r="E75" s="6"/>
      <c r="F75" s="6"/>
      <c r="G75" s="6"/>
      <c r="H75" s="6"/>
      <c r="I75" s="6"/>
      <c r="J75" s="6"/>
      <c r="K75" s="6"/>
    </row>
    <row r="76" spans="2:11">
      <c r="B76" s="1312"/>
      <c r="C76" s="95"/>
      <c r="D76" s="47" t="s">
        <v>65</v>
      </c>
      <c r="E76" s="6"/>
      <c r="F76" s="6"/>
      <c r="G76" s="6"/>
      <c r="H76" s="6"/>
      <c r="I76" s="6"/>
      <c r="J76" s="6"/>
      <c r="K76" s="6"/>
    </row>
    <row r="77" spans="2:11">
      <c r="B77" s="1312"/>
      <c r="C77" s="95"/>
      <c r="D77" s="54" t="s">
        <v>288</v>
      </c>
      <c r="E77" s="6"/>
      <c r="F77" s="6"/>
      <c r="G77" s="6"/>
      <c r="H77" s="6"/>
      <c r="I77" s="6"/>
      <c r="J77" s="6"/>
      <c r="K77" s="6"/>
    </row>
    <row r="78" spans="2:11" ht="36.75" thickBot="1">
      <c r="B78" s="1313"/>
      <c r="C78" s="3"/>
      <c r="D78" s="41" t="s">
        <v>453</v>
      </c>
      <c r="E78" s="6"/>
      <c r="F78" s="6"/>
      <c r="G78" s="6"/>
      <c r="H78" s="6"/>
      <c r="I78" s="6"/>
      <c r="J78" s="6"/>
      <c r="K78" s="6"/>
    </row>
    <row r="79" spans="2:11">
      <c r="B79" s="1311" t="s">
        <v>72</v>
      </c>
      <c r="C79" s="100"/>
      <c r="D79" s="1311"/>
      <c r="E79" s="6"/>
      <c r="F79" s="6"/>
      <c r="G79" s="6"/>
      <c r="H79" s="6"/>
      <c r="I79" s="6"/>
      <c r="J79" s="6"/>
      <c r="K79" s="6"/>
    </row>
    <row r="80" spans="2:11" ht="15.75" thickBot="1">
      <c r="B80" s="1313"/>
      <c r="C80" s="101"/>
      <c r="D80" s="1313"/>
      <c r="E80" s="6"/>
      <c r="F80" s="6"/>
      <c r="G80" s="6"/>
      <c r="H80" s="6"/>
      <c r="I80" s="6"/>
      <c r="J80" s="6"/>
      <c r="K80" s="6"/>
    </row>
    <row r="81" spans="2:11" ht="108">
      <c r="B81" s="1311" t="s">
        <v>73</v>
      </c>
      <c r="C81" s="95"/>
      <c r="D81" s="47" t="s">
        <v>356</v>
      </c>
      <c r="E81" s="6"/>
      <c r="F81" s="6"/>
      <c r="G81" s="6"/>
      <c r="H81" s="6"/>
      <c r="I81" s="6"/>
      <c r="J81" s="6"/>
      <c r="K81" s="6"/>
    </row>
    <row r="82" spans="2:11" ht="144">
      <c r="B82" s="1312"/>
      <c r="C82" s="95"/>
      <c r="D82" s="47" t="s">
        <v>357</v>
      </c>
      <c r="E82" s="6"/>
      <c r="F82" s="6"/>
      <c r="G82" s="6"/>
      <c r="H82" s="6"/>
      <c r="I82" s="6"/>
      <c r="J82" s="6"/>
      <c r="K82" s="6"/>
    </row>
    <row r="83" spans="2:11" ht="72">
      <c r="B83" s="1312"/>
      <c r="C83" s="95"/>
      <c r="D83" s="47" t="s">
        <v>359</v>
      </c>
      <c r="E83" s="6"/>
      <c r="F83" s="6"/>
      <c r="G83" s="6"/>
      <c r="H83" s="6"/>
      <c r="I83" s="6"/>
      <c r="J83" s="6"/>
      <c r="K83" s="6"/>
    </row>
    <row r="84" spans="2:11" ht="36">
      <c r="B84" s="1312"/>
      <c r="C84" s="95"/>
      <c r="D84" s="47" t="s">
        <v>454</v>
      </c>
      <c r="E84" s="6"/>
      <c r="F84" s="6"/>
      <c r="G84" s="6"/>
      <c r="H84" s="6"/>
      <c r="I84" s="6"/>
      <c r="J84" s="6"/>
      <c r="K84" s="6"/>
    </row>
    <row r="85" spans="2:11" ht="192.75" thickBot="1">
      <c r="B85" s="1313"/>
      <c r="C85" s="3"/>
      <c r="D85" s="41" t="s">
        <v>455</v>
      </c>
      <c r="E85" s="6"/>
      <c r="F85" s="6"/>
      <c r="G85" s="6"/>
      <c r="H85" s="6"/>
      <c r="I85" s="6"/>
      <c r="J85" s="6"/>
      <c r="K85" s="6"/>
    </row>
    <row r="86" spans="2:11" ht="24">
      <c r="B86" s="1311" t="s">
        <v>90</v>
      </c>
      <c r="C86" s="95"/>
      <c r="D86" s="54" t="s">
        <v>456</v>
      </c>
      <c r="E86" s="6"/>
      <c r="F86" s="6"/>
      <c r="G86" s="6"/>
      <c r="H86" s="6"/>
      <c r="I86" s="6"/>
      <c r="J86" s="6"/>
      <c r="K86" s="6"/>
    </row>
    <row r="87" spans="2:11">
      <c r="B87" s="1312"/>
      <c r="C87" s="95"/>
      <c r="D87" s="17"/>
      <c r="E87" s="6"/>
      <c r="F87" s="6"/>
      <c r="G87" s="6"/>
      <c r="H87" s="6"/>
      <c r="I87" s="6"/>
      <c r="J87" s="6"/>
      <c r="K87" s="6"/>
    </row>
    <row r="88" spans="2:11">
      <c r="B88" s="1312"/>
      <c r="C88" s="95"/>
      <c r="D88" s="47" t="s">
        <v>91</v>
      </c>
      <c r="E88" s="6"/>
      <c r="F88" s="6"/>
      <c r="G88" s="6"/>
      <c r="H88" s="6"/>
      <c r="I88" s="6"/>
      <c r="J88" s="6"/>
      <c r="K88" s="6"/>
    </row>
    <row r="89" spans="2:11" ht="37.5">
      <c r="B89" s="1312"/>
      <c r="C89" s="95"/>
      <c r="D89" s="47" t="s">
        <v>457</v>
      </c>
      <c r="E89" s="6"/>
      <c r="F89" s="6"/>
      <c r="G89" s="6"/>
      <c r="H89" s="6"/>
      <c r="I89" s="6"/>
      <c r="J89" s="6"/>
      <c r="K89" s="6"/>
    </row>
    <row r="90" spans="2:11" ht="37.5">
      <c r="B90" s="1312"/>
      <c r="C90" s="95"/>
      <c r="D90" s="47" t="s">
        <v>458</v>
      </c>
      <c r="E90" s="6"/>
      <c r="F90" s="6"/>
      <c r="G90" s="6"/>
      <c r="H90" s="6"/>
      <c r="I90" s="6"/>
      <c r="J90" s="6"/>
      <c r="K90" s="6"/>
    </row>
    <row r="91" spans="2:11" ht="49.5">
      <c r="B91" s="1312"/>
      <c r="C91" s="95"/>
      <c r="D91" s="47" t="s">
        <v>459</v>
      </c>
      <c r="E91" s="6"/>
      <c r="F91" s="6"/>
      <c r="G91" s="6"/>
      <c r="H91" s="6"/>
      <c r="I91" s="6"/>
      <c r="J91" s="6"/>
      <c r="K91" s="6"/>
    </row>
    <row r="92" spans="2:11">
      <c r="B92" s="1312"/>
      <c r="C92" s="95"/>
      <c r="D92" s="54" t="s">
        <v>246</v>
      </c>
      <c r="E92" s="6"/>
      <c r="F92" s="6"/>
      <c r="G92" s="6"/>
      <c r="H92" s="6"/>
      <c r="I92" s="6"/>
      <c r="J92" s="6"/>
      <c r="K92" s="6"/>
    </row>
    <row r="93" spans="2:11" ht="24">
      <c r="B93" s="1312"/>
      <c r="C93" s="95"/>
      <c r="D93" s="54" t="s">
        <v>460</v>
      </c>
      <c r="E93" s="6"/>
      <c r="F93" s="6"/>
      <c r="G93" s="6"/>
      <c r="H93" s="6"/>
      <c r="I93" s="6"/>
      <c r="J93" s="6"/>
      <c r="K93" s="6"/>
    </row>
    <row r="94" spans="2:11">
      <c r="B94" s="1312"/>
      <c r="C94" s="95"/>
      <c r="D94" s="17"/>
      <c r="E94" s="6"/>
      <c r="F94" s="6"/>
      <c r="G94" s="6"/>
      <c r="H94" s="6"/>
      <c r="I94" s="6"/>
      <c r="J94" s="6"/>
      <c r="K94" s="6"/>
    </row>
    <row r="95" spans="2:11">
      <c r="B95" s="1312"/>
      <c r="C95" s="95"/>
      <c r="D95" s="47" t="s">
        <v>91</v>
      </c>
      <c r="E95" s="6"/>
      <c r="F95" s="6"/>
      <c r="G95" s="6"/>
      <c r="H95" s="6"/>
      <c r="I95" s="6"/>
      <c r="J95" s="6"/>
      <c r="K95" s="6"/>
    </row>
    <row r="96" spans="2:11" ht="61.5">
      <c r="B96" s="1312"/>
      <c r="C96" s="95"/>
      <c r="D96" s="47" t="s">
        <v>461</v>
      </c>
      <c r="E96" s="6"/>
      <c r="F96" s="6"/>
      <c r="G96" s="6"/>
      <c r="H96" s="6"/>
      <c r="I96" s="6"/>
      <c r="J96" s="6"/>
      <c r="K96" s="6"/>
    </row>
    <row r="97" spans="2:11" ht="38.25" thickBot="1">
      <c r="B97" s="1313"/>
      <c r="C97" s="3"/>
      <c r="D97" s="41" t="s">
        <v>462</v>
      </c>
      <c r="E97" s="6"/>
      <c r="F97" s="6"/>
      <c r="G97" s="6"/>
      <c r="H97" s="6"/>
      <c r="I97" s="6"/>
      <c r="J97" s="6"/>
      <c r="K97" s="6"/>
    </row>
    <row r="98" spans="2:11">
      <c r="B98" s="6"/>
      <c r="D98" s="6"/>
      <c r="E98" s="6"/>
      <c r="F98" s="6"/>
      <c r="G98" s="6"/>
      <c r="H98" s="6"/>
      <c r="I98" s="6"/>
      <c r="J98" s="6"/>
      <c r="K98" s="6"/>
    </row>
    <row r="99" spans="2:11">
      <c r="B99" s="6"/>
      <c r="D99" s="6"/>
      <c r="E99" s="6"/>
      <c r="F99" s="6"/>
      <c r="G99" s="6"/>
      <c r="H99" s="6"/>
      <c r="I99" s="6"/>
      <c r="J99" s="6"/>
      <c r="K99" s="6"/>
    </row>
    <row r="100" spans="2:11">
      <c r="B100" s="6"/>
      <c r="D100" s="6"/>
      <c r="E100" s="6"/>
      <c r="F100" s="6"/>
      <c r="G100" s="6"/>
      <c r="H100" s="6"/>
      <c r="I100" s="6"/>
      <c r="J100" s="6"/>
      <c r="K100" s="6"/>
    </row>
    <row r="101" spans="2:11">
      <c r="B101" s="6"/>
      <c r="D101" s="6"/>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row r="180" spans="2:11">
      <c r="B180" s="6"/>
      <c r="D180" s="6"/>
      <c r="E180" s="6"/>
      <c r="F180" s="6"/>
      <c r="G180" s="6"/>
      <c r="H180" s="6"/>
      <c r="I180" s="6"/>
      <c r="J180" s="6"/>
      <c r="K180" s="6"/>
    </row>
    <row r="181" spans="2:11">
      <c r="B181" s="6"/>
      <c r="D181" s="6"/>
      <c r="E181" s="6"/>
      <c r="F181" s="6"/>
      <c r="G181" s="6"/>
      <c r="H181" s="6"/>
      <c r="I181" s="6"/>
      <c r="J181" s="6"/>
      <c r="K181" s="6"/>
    </row>
    <row r="182" spans="2:11">
      <c r="B182" s="6"/>
      <c r="D182" s="6"/>
      <c r="E182" s="6"/>
      <c r="F182" s="6"/>
      <c r="G182" s="6"/>
      <c r="H182" s="6"/>
      <c r="I182" s="6"/>
      <c r="J182" s="6"/>
      <c r="K182" s="6"/>
    </row>
    <row r="183" spans="2:11">
      <c r="B183" s="6"/>
      <c r="D183" s="6"/>
      <c r="E183" s="6"/>
      <c r="F183" s="6"/>
      <c r="G183" s="6"/>
      <c r="H183" s="6"/>
      <c r="I183" s="6"/>
      <c r="J183" s="6"/>
      <c r="K183" s="6"/>
    </row>
    <row r="184" spans="2:11">
      <c r="B184" s="6"/>
      <c r="D184" s="6"/>
      <c r="E184" s="6"/>
      <c r="F184" s="6"/>
      <c r="G184" s="6"/>
      <c r="H184" s="6"/>
      <c r="I184" s="6"/>
      <c r="J184" s="6"/>
      <c r="K184" s="6"/>
    </row>
    <row r="185" spans="2:11">
      <c r="B185" s="6"/>
      <c r="D185" s="6"/>
      <c r="E185" s="6"/>
      <c r="F185" s="6"/>
      <c r="G185" s="6"/>
      <c r="H185" s="6"/>
      <c r="I185" s="6"/>
      <c r="J185" s="6"/>
      <c r="K185" s="6"/>
    </row>
    <row r="186" spans="2:11">
      <c r="B186" s="6"/>
      <c r="D186" s="6"/>
      <c r="E186" s="6"/>
      <c r="F186" s="6"/>
      <c r="G186" s="6"/>
      <c r="H186" s="6"/>
      <c r="I186" s="6"/>
      <c r="J186" s="6"/>
      <c r="K186" s="6"/>
    </row>
    <row r="187" spans="2:11">
      <c r="B187" s="6"/>
      <c r="D187" s="6"/>
      <c r="E187" s="6"/>
      <c r="F187" s="6"/>
      <c r="G187" s="6"/>
      <c r="H187" s="6"/>
      <c r="I187" s="6"/>
      <c r="J187" s="6"/>
      <c r="K187" s="6"/>
    </row>
    <row r="188" spans="2:11">
      <c r="B188" s="6"/>
      <c r="D188" s="6"/>
      <c r="E188" s="6"/>
      <c r="F188" s="6"/>
      <c r="G188" s="6"/>
      <c r="H188" s="6"/>
      <c r="I188" s="6"/>
      <c r="J188" s="6"/>
      <c r="K188" s="6"/>
    </row>
    <row r="189" spans="2:11">
      <c r="B189" s="6"/>
      <c r="D189" s="6"/>
      <c r="E189" s="6"/>
      <c r="F189" s="6"/>
      <c r="G189" s="6"/>
      <c r="H189" s="6"/>
      <c r="I189" s="6"/>
      <c r="J189" s="6"/>
      <c r="K189" s="6"/>
    </row>
  </sheetData>
  <mergeCells count="37">
    <mergeCell ref="B10:D10"/>
    <mergeCell ref="F10:S10"/>
    <mergeCell ref="F11:S11"/>
    <mergeCell ref="E12:R12"/>
    <mergeCell ref="E13:R13"/>
    <mergeCell ref="B15:B24"/>
    <mergeCell ref="L25:L26"/>
    <mergeCell ref="B67:G68"/>
    <mergeCell ref="B86:B97"/>
    <mergeCell ref="B71:D71"/>
    <mergeCell ref="B73:B78"/>
    <mergeCell ref="B79:B80"/>
    <mergeCell ref="D79:D80"/>
    <mergeCell ref="B81:B85"/>
    <mergeCell ref="C25:C26"/>
    <mergeCell ref="D25:D26"/>
    <mergeCell ref="E25:E26"/>
    <mergeCell ref="F25:F26"/>
    <mergeCell ref="G25:G26"/>
    <mergeCell ref="K25:K26"/>
    <mergeCell ref="D15:L15"/>
    <mergeCell ref="D21:L21"/>
    <mergeCell ref="D22:L22"/>
    <mergeCell ref="D23:L23"/>
    <mergeCell ref="D24:L24"/>
    <mergeCell ref="J25:J26"/>
    <mergeCell ref="B54:B60"/>
    <mergeCell ref="D41:L41"/>
    <mergeCell ref="D42:L42"/>
    <mergeCell ref="B44:E44"/>
    <mergeCell ref="B45:B51"/>
    <mergeCell ref="B53:E53"/>
    <mergeCell ref="A1:P1"/>
    <mergeCell ref="A2:P2"/>
    <mergeCell ref="A3:P3"/>
    <mergeCell ref="A4:D4"/>
    <mergeCell ref="A5:P5"/>
  </mergeCells>
  <conditionalFormatting sqref="F10">
    <cfRule type="notContainsBlanks" dxfId="82" priority="4">
      <formula>LEN(TRIM(F10))&gt;0</formula>
    </cfRule>
  </conditionalFormatting>
  <conditionalFormatting sqref="F11:S11">
    <cfRule type="expression" dxfId="81" priority="2">
      <formula>E11="NO SE REPORTA"</formula>
    </cfRule>
    <cfRule type="expression" dxfId="80" priority="3">
      <formula>E10="NO APLICA"</formula>
    </cfRule>
  </conditionalFormatting>
  <conditionalFormatting sqref="E12:R12">
    <cfRule type="expression" dxfId="79"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7:F19">
      <formula1>0</formula1>
    </dataValidation>
    <dataValidation type="whole" operator="greaterThanOrEqual" allowBlank="1" showInputMessage="1" showErrorMessage="1" errorTitle="ERROR" error="Valor en PESOS (sin centavos)" sqref="H27:K39">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U179"/>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0.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480</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79" t="s">
        <v>1202</v>
      </c>
      <c r="C8" s="224">
        <v>2020</v>
      </c>
      <c r="D8" s="229" t="str">
        <f>IF(E10="NO APLICA","NO APLICA",IF(E11="NO SE REPORTA","SIN INFORMACION",+Q22))</f>
        <v>N.A.</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75" thickBot="1">
      <c r="B15" s="1363" t="s">
        <v>2</v>
      </c>
      <c r="C15" s="103"/>
      <c r="D15" s="1323" t="s">
        <v>336</v>
      </c>
      <c r="E15" s="1324"/>
      <c r="F15" s="1324"/>
      <c r="G15" s="1324"/>
      <c r="H15" s="1324"/>
      <c r="I15" s="1324"/>
      <c r="J15" s="1324"/>
      <c r="K15" s="1324"/>
      <c r="L15" s="1385"/>
      <c r="M15" s="1385"/>
      <c r="N15" s="1385"/>
      <c r="O15" s="1385"/>
      <c r="P15" s="1359"/>
      <c r="Q15" s="1376" t="s">
        <v>151</v>
      </c>
    </row>
    <row r="16" spans="1:21" ht="15.75" thickBot="1">
      <c r="B16" s="1393"/>
      <c r="C16" s="110"/>
      <c r="D16" s="1330" t="s">
        <v>150</v>
      </c>
      <c r="E16" s="1381" t="s">
        <v>504</v>
      </c>
      <c r="F16" s="1391"/>
      <c r="G16" s="1391"/>
      <c r="H16" s="1391"/>
      <c r="I16" s="1391"/>
      <c r="J16" s="1392"/>
      <c r="K16" s="1381" t="s">
        <v>505</v>
      </c>
      <c r="L16" s="1382"/>
      <c r="M16" s="1382"/>
      <c r="N16" s="1382"/>
      <c r="O16" s="1382"/>
      <c r="P16" s="1383"/>
      <c r="Q16" s="1377"/>
    </row>
    <row r="17" spans="2:17" ht="15.75" thickBot="1">
      <c r="B17" s="1393"/>
      <c r="C17" s="110"/>
      <c r="D17" s="1333"/>
      <c r="E17" s="1381" t="s">
        <v>506</v>
      </c>
      <c r="F17" s="1391"/>
      <c r="G17" s="1392"/>
      <c r="H17" s="1381" t="s">
        <v>507</v>
      </c>
      <c r="I17" s="1391"/>
      <c r="J17" s="1392"/>
      <c r="K17" s="1381" t="s">
        <v>506</v>
      </c>
      <c r="L17" s="1382"/>
      <c r="M17" s="1383"/>
      <c r="N17" s="1384" t="s">
        <v>507</v>
      </c>
      <c r="O17" s="1382"/>
      <c r="P17" s="1383"/>
      <c r="Q17" s="1377"/>
    </row>
    <row r="18" spans="2:17" ht="15.75" thickBot="1">
      <c r="B18" s="1393"/>
      <c r="C18" s="110"/>
      <c r="D18" s="1390"/>
      <c r="E18" s="41" t="s">
        <v>508</v>
      </c>
      <c r="F18" s="41" t="s">
        <v>509</v>
      </c>
      <c r="G18" s="41" t="s">
        <v>510</v>
      </c>
      <c r="H18" s="41" t="s">
        <v>508</v>
      </c>
      <c r="I18" s="41" t="s">
        <v>509</v>
      </c>
      <c r="J18" s="41" t="s">
        <v>510</v>
      </c>
      <c r="K18" s="41" t="s">
        <v>508</v>
      </c>
      <c r="L18" s="16" t="s">
        <v>509</v>
      </c>
      <c r="M18" s="16" t="s">
        <v>510</v>
      </c>
      <c r="N18" s="16" t="s">
        <v>508</v>
      </c>
      <c r="O18" s="16" t="s">
        <v>509</v>
      </c>
      <c r="P18" s="16" t="s">
        <v>510</v>
      </c>
      <c r="Q18" s="1378"/>
    </row>
    <row r="19" spans="2:17" ht="24.75" thickBot="1">
      <c r="B19" s="1393"/>
      <c r="C19" s="110"/>
      <c r="D19" s="41" t="s">
        <v>511</v>
      </c>
      <c r="E19" s="7"/>
      <c r="F19" s="7"/>
      <c r="G19" s="7"/>
      <c r="H19" s="7"/>
      <c r="I19" s="7"/>
      <c r="J19" s="7"/>
      <c r="K19" s="7"/>
      <c r="L19" s="7"/>
      <c r="M19" s="7"/>
      <c r="N19" s="7"/>
      <c r="O19" s="7"/>
      <c r="P19" s="7"/>
      <c r="Q19" s="419">
        <f>SUM(E19:P19)</f>
        <v>0</v>
      </c>
    </row>
    <row r="20" spans="2:17" ht="36.75" thickBot="1">
      <c r="B20" s="1393"/>
      <c r="C20" s="110"/>
      <c r="D20" s="41" t="s">
        <v>512</v>
      </c>
      <c r="E20" s="7"/>
      <c r="F20" s="7"/>
      <c r="G20" s="7"/>
      <c r="H20" s="7"/>
      <c r="I20" s="7"/>
      <c r="J20" s="7"/>
      <c r="K20" s="7"/>
      <c r="L20" s="7"/>
      <c r="M20" s="7"/>
      <c r="N20" s="7"/>
      <c r="O20" s="7"/>
      <c r="P20" s="7"/>
      <c r="Q20" s="419">
        <f>SUM(E20:P20)</f>
        <v>0</v>
      </c>
    </row>
    <row r="21" spans="2:17" ht="36.75" thickBot="1">
      <c r="B21" s="1393"/>
      <c r="C21" s="110"/>
      <c r="D21" s="41" t="s">
        <v>513</v>
      </c>
      <c r="E21" s="7"/>
      <c r="F21" s="7"/>
      <c r="G21" s="7"/>
      <c r="H21" s="7"/>
      <c r="I21" s="7"/>
      <c r="J21" s="7"/>
      <c r="K21" s="7"/>
      <c r="L21" s="7"/>
      <c r="M21" s="7"/>
      <c r="N21" s="7"/>
      <c r="O21" s="7"/>
      <c r="P21" s="7"/>
      <c r="Q21" s="419">
        <f>SUM(E21:P21)</f>
        <v>0</v>
      </c>
    </row>
    <row r="22" spans="2:17" ht="36.75" thickBot="1">
      <c r="B22" s="1393"/>
      <c r="C22" s="110"/>
      <c r="D22" s="41" t="s">
        <v>480</v>
      </c>
      <c r="E22" s="146" t="str">
        <f>IFERROR(E21/E20,"N.A.")</f>
        <v>N.A.</v>
      </c>
      <c r="F22" s="146" t="str">
        <f t="shared" ref="F22:P22" si="0">IFERROR(F21/F20,"N.A.")</f>
        <v>N.A.</v>
      </c>
      <c r="G22" s="146" t="str">
        <f t="shared" si="0"/>
        <v>N.A.</v>
      </c>
      <c r="H22" s="146" t="str">
        <f t="shared" si="0"/>
        <v>N.A.</v>
      </c>
      <c r="I22" s="146" t="str">
        <f t="shared" si="0"/>
        <v>N.A.</v>
      </c>
      <c r="J22" s="146" t="str">
        <f t="shared" si="0"/>
        <v>N.A.</v>
      </c>
      <c r="K22" s="146" t="str">
        <f t="shared" si="0"/>
        <v>N.A.</v>
      </c>
      <c r="L22" s="146" t="str">
        <f t="shared" si="0"/>
        <v>N.A.</v>
      </c>
      <c r="M22" s="146" t="str">
        <f t="shared" si="0"/>
        <v>N.A.</v>
      </c>
      <c r="N22" s="146" t="str">
        <f t="shared" si="0"/>
        <v>N.A.</v>
      </c>
      <c r="O22" s="146" t="str">
        <f t="shared" si="0"/>
        <v>N.A.</v>
      </c>
      <c r="P22" s="146" t="str">
        <f t="shared" si="0"/>
        <v>N.A.</v>
      </c>
      <c r="Q22" s="146" t="str">
        <f>IFERROR(Q21/Q20,"N.A.")</f>
        <v>N.A.</v>
      </c>
    </row>
    <row r="23" spans="2:17">
      <c r="B23" s="1393"/>
      <c r="C23" s="104"/>
      <c r="D23" s="1328" t="s">
        <v>514</v>
      </c>
      <c r="E23" s="1329"/>
      <c r="F23" s="1329"/>
      <c r="G23" s="1329"/>
      <c r="H23" s="1329"/>
      <c r="I23" s="1329"/>
      <c r="J23" s="1329"/>
      <c r="K23" s="1329"/>
      <c r="L23" s="1394"/>
      <c r="M23" s="1394"/>
      <c r="N23" s="1394"/>
      <c r="O23" s="1394"/>
      <c r="P23" s="1375"/>
    </row>
    <row r="24" spans="2:17">
      <c r="B24" s="1393"/>
      <c r="C24" s="104"/>
      <c r="D24" s="1331" t="s">
        <v>515</v>
      </c>
      <c r="E24" s="1332"/>
      <c r="F24" s="1332"/>
      <c r="G24" s="1332"/>
      <c r="H24" s="1332"/>
      <c r="I24" s="1332"/>
      <c r="J24" s="1332"/>
      <c r="K24" s="1332"/>
      <c r="L24" s="1387"/>
      <c r="M24" s="1387"/>
      <c r="N24" s="1387"/>
      <c r="O24" s="1387"/>
      <c r="P24" s="1360"/>
    </row>
    <row r="25" spans="2:17">
      <c r="B25" s="1393"/>
      <c r="C25" s="104"/>
      <c r="D25" s="1331" t="s">
        <v>516</v>
      </c>
      <c r="E25" s="1332"/>
      <c r="F25" s="1332"/>
      <c r="G25" s="1332"/>
      <c r="H25" s="1332"/>
      <c r="I25" s="1332"/>
      <c r="J25" s="1332"/>
      <c r="K25" s="1332"/>
      <c r="L25" s="1387"/>
      <c r="M25" s="1387"/>
      <c r="N25" s="1387"/>
      <c r="O25" s="1387"/>
      <c r="P25" s="1360"/>
    </row>
    <row r="26" spans="2:17">
      <c r="B26" s="1393"/>
      <c r="C26" s="104"/>
      <c r="D26" s="1317" t="s">
        <v>246</v>
      </c>
      <c r="E26" s="1318"/>
      <c r="F26" s="1318"/>
      <c r="G26" s="1318"/>
      <c r="H26" s="1318"/>
      <c r="I26" s="1318"/>
      <c r="J26" s="1318"/>
      <c r="K26" s="1318"/>
      <c r="L26" s="1386"/>
      <c r="M26" s="1386"/>
      <c r="N26" s="1386"/>
      <c r="O26" s="1386"/>
      <c r="P26" s="1361"/>
    </row>
    <row r="27" spans="2:17">
      <c r="B27" s="1393"/>
      <c r="C27" s="104"/>
      <c r="D27" s="1317" t="s">
        <v>517</v>
      </c>
      <c r="E27" s="1318"/>
      <c r="F27" s="1318"/>
      <c r="G27" s="1318"/>
      <c r="H27" s="1318"/>
      <c r="I27" s="1318"/>
      <c r="J27" s="1318"/>
      <c r="K27" s="1318"/>
      <c r="L27" s="1386"/>
      <c r="M27" s="1386"/>
      <c r="N27" s="1386"/>
      <c r="O27" s="1386"/>
      <c r="P27" s="1361"/>
    </row>
    <row r="28" spans="2:17" ht="15.75" thickBot="1">
      <c r="B28" s="1393"/>
      <c r="C28" s="104"/>
      <c r="D28" s="1331" t="s">
        <v>340</v>
      </c>
      <c r="E28" s="1332"/>
      <c r="F28" s="1332"/>
      <c r="G28" s="1332"/>
      <c r="H28" s="1332"/>
      <c r="I28" s="1332"/>
      <c r="J28" s="1332"/>
      <c r="K28" s="1332"/>
      <c r="L28" s="1387"/>
      <c r="M28" s="1387"/>
      <c r="N28" s="1387"/>
      <c r="O28" s="1387"/>
      <c r="P28" s="1360"/>
    </row>
    <row r="29" spans="2:17" ht="21" customHeight="1">
      <c r="B29" s="1393"/>
      <c r="C29" s="1388" t="s">
        <v>19</v>
      </c>
      <c r="D29" s="1376" t="s">
        <v>270</v>
      </c>
      <c r="E29" s="1376" t="s">
        <v>518</v>
      </c>
      <c r="F29" s="1376" t="s">
        <v>519</v>
      </c>
      <c r="G29" s="1376" t="s">
        <v>520</v>
      </c>
      <c r="H29" s="212" t="s">
        <v>473</v>
      </c>
      <c r="I29" s="212" t="s">
        <v>475</v>
      </c>
      <c r="J29" s="1376" t="s">
        <v>274</v>
      </c>
      <c r="K29" s="1376" t="s">
        <v>275</v>
      </c>
      <c r="L29" s="1376" t="s">
        <v>55</v>
      </c>
      <c r="P29" s="14"/>
    </row>
    <row r="30" spans="2:17" ht="15.75" thickBot="1">
      <c r="B30" s="1393"/>
      <c r="C30" s="1389"/>
      <c r="D30" s="1378"/>
      <c r="E30" s="1378"/>
      <c r="F30" s="1378"/>
      <c r="G30" s="1378"/>
      <c r="H30" s="213" t="s">
        <v>474</v>
      </c>
      <c r="I30" s="213" t="s">
        <v>476</v>
      </c>
      <c r="J30" s="1378"/>
      <c r="K30" s="1378"/>
      <c r="L30" s="1378"/>
      <c r="P30" s="14"/>
    </row>
    <row r="31" spans="2:17" ht="15.75" thickBot="1">
      <c r="B31" s="1393"/>
      <c r="C31" s="383"/>
      <c r="D31" s="30"/>
      <c r="E31" s="30"/>
      <c r="F31" s="30"/>
      <c r="G31" s="30"/>
      <c r="H31" s="199"/>
      <c r="I31" s="199"/>
      <c r="J31" s="199"/>
      <c r="K31" s="199"/>
      <c r="L31" s="199"/>
      <c r="P31" s="14"/>
    </row>
    <row r="32" spans="2:17" ht="15.75" thickBot="1">
      <c r="B32" s="1393"/>
      <c r="C32" s="383"/>
      <c r="D32" s="30"/>
      <c r="E32" s="30"/>
      <c r="F32" s="30"/>
      <c r="G32" s="30"/>
      <c r="H32" s="199"/>
      <c r="I32" s="199"/>
      <c r="J32" s="199"/>
      <c r="K32" s="199"/>
      <c r="L32" s="199"/>
      <c r="P32" s="14"/>
    </row>
    <row r="33" spans="2:16" ht="15.75" thickBot="1">
      <c r="B33" s="1393"/>
      <c r="C33" s="383"/>
      <c r="D33" s="30"/>
      <c r="E33" s="30"/>
      <c r="F33" s="30"/>
      <c r="G33" s="30"/>
      <c r="H33" s="199"/>
      <c r="I33" s="199"/>
      <c r="J33" s="199"/>
      <c r="K33" s="199"/>
      <c r="L33" s="199"/>
      <c r="P33" s="14"/>
    </row>
    <row r="34" spans="2:16" ht="15.75" thickBot="1">
      <c r="B34" s="1393"/>
      <c r="C34" s="383"/>
      <c r="D34" s="30"/>
      <c r="E34" s="30"/>
      <c r="F34" s="30"/>
      <c r="G34" s="30"/>
      <c r="H34" s="199"/>
      <c r="I34" s="199"/>
      <c r="J34" s="199"/>
      <c r="K34" s="199"/>
      <c r="L34" s="199"/>
      <c r="P34" s="14"/>
    </row>
    <row r="35" spans="2:16" ht="15.75" thickBot="1">
      <c r="B35" s="1393"/>
      <c r="C35" s="383"/>
      <c r="D35" s="30"/>
      <c r="E35" s="30"/>
      <c r="F35" s="30"/>
      <c r="G35" s="30"/>
      <c r="H35" s="199"/>
      <c r="I35" s="199"/>
      <c r="J35" s="199"/>
      <c r="K35" s="199"/>
      <c r="L35" s="199"/>
      <c r="P35" s="14"/>
    </row>
    <row r="36" spans="2:16" ht="15.75" thickBot="1">
      <c r="B36" s="1393"/>
      <c r="C36" s="383"/>
      <c r="D36" s="30"/>
      <c r="E36" s="30"/>
      <c r="F36" s="30"/>
      <c r="G36" s="30"/>
      <c r="H36" s="199"/>
      <c r="I36" s="199"/>
      <c r="J36" s="199"/>
      <c r="K36" s="199"/>
      <c r="L36" s="199"/>
      <c r="P36" s="14"/>
    </row>
    <row r="37" spans="2:16" ht="15.75" thickBot="1">
      <c r="B37" s="1393"/>
      <c r="C37" s="383"/>
      <c r="D37" s="30"/>
      <c r="E37" s="30"/>
      <c r="F37" s="30"/>
      <c r="G37" s="30"/>
      <c r="H37" s="199"/>
      <c r="I37" s="199"/>
      <c r="J37" s="199"/>
      <c r="K37" s="199"/>
      <c r="L37" s="199"/>
      <c r="P37" s="14"/>
    </row>
    <row r="38" spans="2:16" ht="15.75" thickBot="1">
      <c r="B38" s="1393"/>
      <c r="C38" s="383"/>
      <c r="D38" s="30"/>
      <c r="E38" s="30"/>
      <c r="F38" s="30"/>
      <c r="G38" s="30"/>
      <c r="H38" s="199"/>
      <c r="I38" s="199"/>
      <c r="J38" s="199"/>
      <c r="K38" s="199"/>
      <c r="L38" s="199"/>
      <c r="P38" s="14"/>
    </row>
    <row r="39" spans="2:16" ht="15.75" thickBot="1">
      <c r="B39" s="1393"/>
      <c r="C39" s="383"/>
      <c r="D39" s="30"/>
      <c r="E39" s="30"/>
      <c r="F39" s="30"/>
      <c r="G39" s="30"/>
      <c r="H39" s="199"/>
      <c r="I39" s="199"/>
      <c r="J39" s="199"/>
      <c r="K39" s="199"/>
      <c r="L39" s="199"/>
      <c r="P39" s="14"/>
    </row>
    <row r="40" spans="2:16" ht="15.75" thickBot="1">
      <c r="B40" s="1364"/>
      <c r="C40" s="112"/>
      <c r="D40" s="40" t="s">
        <v>151</v>
      </c>
      <c r="E40" s="27"/>
      <c r="F40" s="27"/>
      <c r="G40" s="27"/>
      <c r="H40" s="144">
        <f>SUM(H31:H39)</f>
        <v>0</v>
      </c>
      <c r="I40" s="144">
        <f>SUM(I31:I39)</f>
        <v>0</v>
      </c>
      <c r="J40" s="144">
        <f>SUM(J31:J39)</f>
        <v>0</v>
      </c>
      <c r="K40" s="144">
        <f>SUM(K31:K39)</f>
        <v>0</v>
      </c>
      <c r="L40" s="199"/>
      <c r="M40" s="15"/>
      <c r="N40" s="15"/>
      <c r="P40" s="11"/>
    </row>
    <row r="41" spans="2:16" ht="24" customHeight="1" thickBot="1">
      <c r="B41" s="73" t="s">
        <v>34</v>
      </c>
      <c r="C41" s="109"/>
      <c r="D41" s="1323" t="s">
        <v>521</v>
      </c>
      <c r="E41" s="1324"/>
      <c r="F41" s="1324"/>
      <c r="G41" s="1324"/>
      <c r="H41" s="1324"/>
      <c r="I41" s="1324"/>
      <c r="J41" s="1324"/>
      <c r="K41" s="1324"/>
      <c r="L41" s="1385"/>
      <c r="M41" s="1385"/>
      <c r="N41" s="1385"/>
      <c r="O41" s="1385"/>
      <c r="P41" s="1359"/>
    </row>
    <row r="42" spans="2:16" ht="23.25" thickBot="1">
      <c r="B42" s="73" t="s">
        <v>36</v>
      </c>
      <c r="C42" s="109"/>
      <c r="D42" s="1323" t="s">
        <v>346</v>
      </c>
      <c r="E42" s="1324"/>
      <c r="F42" s="1324"/>
      <c r="G42" s="1324"/>
      <c r="H42" s="1324"/>
      <c r="I42" s="1324"/>
      <c r="J42" s="1324"/>
      <c r="K42" s="1324"/>
      <c r="L42" s="1385"/>
      <c r="M42" s="1385"/>
      <c r="N42" s="1385"/>
      <c r="O42" s="1385"/>
      <c r="P42" s="1359"/>
    </row>
    <row r="43" spans="2:16" ht="15.75" thickBot="1">
      <c r="B43" s="2"/>
      <c r="C43" s="77"/>
      <c r="D43" s="6"/>
      <c r="E43" s="6"/>
      <c r="F43" s="6"/>
      <c r="G43" s="6"/>
      <c r="H43" s="6"/>
      <c r="I43" s="6"/>
      <c r="J43" s="6"/>
      <c r="K43" s="6"/>
    </row>
    <row r="44" spans="2:16" ht="24" customHeight="1" thickBot="1">
      <c r="B44" s="1314" t="s">
        <v>38</v>
      </c>
      <c r="C44" s="1315"/>
      <c r="D44" s="1315"/>
      <c r="E44" s="1316"/>
      <c r="F44" s="6"/>
      <c r="G44" s="6"/>
      <c r="H44" s="6"/>
      <c r="I44" s="6"/>
      <c r="J44" s="6"/>
      <c r="K44" s="6"/>
    </row>
    <row r="45" spans="2:16" ht="15.75" thickBot="1">
      <c r="B45" s="1311">
        <v>1</v>
      </c>
      <c r="C45" s="95"/>
      <c r="D45" s="49" t="s">
        <v>39</v>
      </c>
      <c r="E45" s="31"/>
      <c r="F45" s="6"/>
      <c r="G45" s="6"/>
      <c r="H45" s="6"/>
      <c r="I45" s="6"/>
      <c r="J45" s="6"/>
      <c r="K45" s="6"/>
    </row>
    <row r="46" spans="2:16" ht="15.75" thickBot="1">
      <c r="B46" s="1312"/>
      <c r="C46" s="95"/>
      <c r="D46" s="41" t="s">
        <v>40</v>
      </c>
      <c r="E46" s="31"/>
      <c r="F46" s="6"/>
      <c r="G46" s="6"/>
      <c r="H46" s="6"/>
      <c r="I46" s="6"/>
      <c r="J46" s="6"/>
      <c r="K46" s="6"/>
    </row>
    <row r="47" spans="2:16" ht="15.75" thickBot="1">
      <c r="B47" s="1312"/>
      <c r="C47" s="95"/>
      <c r="D47" s="41" t="s">
        <v>41</v>
      </c>
      <c r="E47" s="31"/>
      <c r="F47" s="6"/>
      <c r="G47" s="6"/>
      <c r="H47" s="6"/>
      <c r="I47" s="6"/>
      <c r="J47" s="6"/>
      <c r="K47" s="6"/>
    </row>
    <row r="48" spans="2:16" ht="15.75" thickBot="1">
      <c r="B48" s="1312"/>
      <c r="C48" s="95"/>
      <c r="D48" s="41" t="s">
        <v>42</v>
      </c>
      <c r="E48" s="31"/>
      <c r="F48" s="6"/>
      <c r="G48" s="6"/>
      <c r="H48" s="6"/>
      <c r="I48" s="6"/>
      <c r="J48" s="6"/>
      <c r="K48" s="6"/>
    </row>
    <row r="49" spans="2:11" ht="15.75" thickBot="1">
      <c r="B49" s="1312"/>
      <c r="C49" s="95"/>
      <c r="D49" s="41" t="s">
        <v>43</v>
      </c>
      <c r="E49" s="31"/>
      <c r="F49" s="6"/>
      <c r="G49" s="6"/>
      <c r="H49" s="6"/>
      <c r="I49" s="6"/>
      <c r="J49" s="6"/>
      <c r="K49" s="6"/>
    </row>
    <row r="50" spans="2:11" ht="15.75" thickBot="1">
      <c r="B50" s="1312"/>
      <c r="C50" s="95"/>
      <c r="D50" s="41" t="s">
        <v>44</v>
      </c>
      <c r="E50" s="31"/>
      <c r="F50" s="6"/>
      <c r="G50" s="6"/>
      <c r="H50" s="6"/>
      <c r="I50" s="6"/>
      <c r="J50" s="6"/>
      <c r="K50" s="6"/>
    </row>
    <row r="51" spans="2:11" ht="15.75" thickBot="1">
      <c r="B51" s="1313"/>
      <c r="C51" s="3"/>
      <c r="D51" s="41" t="s">
        <v>45</v>
      </c>
      <c r="E51" s="31"/>
      <c r="F51" s="6"/>
      <c r="G51" s="6"/>
      <c r="H51" s="6"/>
      <c r="I51" s="6"/>
      <c r="J51" s="6"/>
      <c r="K51" s="6"/>
    </row>
    <row r="52" spans="2:11" ht="15.75" thickBot="1">
      <c r="B52" s="2"/>
      <c r="C52" s="77"/>
      <c r="D52" s="6"/>
      <c r="E52" s="6"/>
      <c r="F52" s="6"/>
      <c r="G52" s="6"/>
      <c r="H52" s="6"/>
      <c r="I52" s="6"/>
      <c r="J52" s="6"/>
      <c r="K52" s="6"/>
    </row>
    <row r="53" spans="2:11" ht="15.75" thickBot="1">
      <c r="B53" s="1314" t="s">
        <v>46</v>
      </c>
      <c r="C53" s="1315"/>
      <c r="D53" s="1315"/>
      <c r="E53" s="1316"/>
      <c r="F53" s="6"/>
      <c r="G53" s="6"/>
      <c r="H53" s="6"/>
      <c r="I53" s="6"/>
      <c r="J53" s="6"/>
      <c r="K53" s="6"/>
    </row>
    <row r="54" spans="2:11" ht="15.75" thickBot="1">
      <c r="B54" s="1311">
        <v>1</v>
      </c>
      <c r="C54" s="95"/>
      <c r="D54" s="49" t="s">
        <v>39</v>
      </c>
      <c r="E54" s="448" t="s">
        <v>522</v>
      </c>
      <c r="F54" s="6"/>
      <c r="G54" s="6"/>
      <c r="H54" s="6"/>
      <c r="I54" s="6"/>
      <c r="J54" s="6"/>
      <c r="K54" s="6"/>
    </row>
    <row r="55" spans="2:11" ht="15.75" thickBot="1">
      <c r="B55" s="1312"/>
      <c r="C55" s="95"/>
      <c r="D55" s="41" t="s">
        <v>40</v>
      </c>
      <c r="E55" s="448" t="s">
        <v>48</v>
      </c>
      <c r="F55" s="6"/>
      <c r="G55" s="6"/>
      <c r="H55" s="6"/>
      <c r="I55" s="6"/>
      <c r="J55" s="6"/>
      <c r="K55" s="6"/>
    </row>
    <row r="56" spans="2:11" ht="15.75" thickBot="1">
      <c r="B56" s="1312"/>
      <c r="C56" s="95"/>
      <c r="D56" s="41" t="s">
        <v>41</v>
      </c>
      <c r="E56" s="318"/>
      <c r="F56" s="6"/>
      <c r="G56" s="6"/>
      <c r="H56" s="6"/>
      <c r="I56" s="6"/>
      <c r="J56" s="6"/>
      <c r="K56" s="6"/>
    </row>
    <row r="57" spans="2:11" ht="15.75" thickBot="1">
      <c r="B57" s="1312"/>
      <c r="C57" s="95"/>
      <c r="D57" s="41" t="s">
        <v>42</v>
      </c>
      <c r="E57" s="318"/>
      <c r="F57" s="6"/>
      <c r="G57" s="6"/>
      <c r="H57" s="6"/>
      <c r="I57" s="6"/>
      <c r="J57" s="6"/>
      <c r="K57" s="6"/>
    </row>
    <row r="58" spans="2:11" ht="15.75" thickBot="1">
      <c r="B58" s="1312"/>
      <c r="C58" s="95"/>
      <c r="D58" s="41" t="s">
        <v>43</v>
      </c>
      <c r="E58" s="318"/>
      <c r="F58" s="6"/>
      <c r="G58" s="6"/>
      <c r="H58" s="6"/>
      <c r="I58" s="6"/>
      <c r="J58" s="6"/>
      <c r="K58" s="6"/>
    </row>
    <row r="59" spans="2:11" ht="15.75" thickBot="1">
      <c r="B59" s="1312"/>
      <c r="C59" s="95"/>
      <c r="D59" s="41" t="s">
        <v>44</v>
      </c>
      <c r="E59" s="318"/>
      <c r="F59" s="6"/>
      <c r="G59" s="6"/>
      <c r="H59" s="6"/>
      <c r="I59" s="6"/>
      <c r="J59" s="6"/>
      <c r="K59" s="6"/>
    </row>
    <row r="60" spans="2:11" ht="15.75" thickBot="1">
      <c r="B60" s="1313"/>
      <c r="C60" s="3"/>
      <c r="D60" s="41" t="s">
        <v>45</v>
      </c>
      <c r="E60" s="318"/>
      <c r="F60" s="6"/>
      <c r="G60" s="6"/>
      <c r="H60" s="6"/>
      <c r="I60" s="6"/>
      <c r="J60" s="6"/>
      <c r="K60" s="6"/>
    </row>
    <row r="61" spans="2:11">
      <c r="B61" s="2"/>
      <c r="C61" s="77"/>
      <c r="D61" s="6"/>
      <c r="E61" s="6"/>
      <c r="F61" s="6"/>
      <c r="G61" s="6"/>
      <c r="H61" s="6"/>
      <c r="I61" s="6"/>
      <c r="J61" s="6"/>
      <c r="K61" s="6"/>
    </row>
    <row r="62" spans="2:11" ht="15.75" thickBot="1">
      <c r="B62" s="2"/>
      <c r="C62" s="77"/>
      <c r="D62" s="6"/>
      <c r="E62" s="6"/>
      <c r="F62" s="6"/>
      <c r="G62" s="6"/>
      <c r="H62" s="6"/>
      <c r="I62" s="6"/>
      <c r="J62" s="6"/>
      <c r="K62" s="6"/>
    </row>
    <row r="63" spans="2:11" ht="15.75" thickBot="1">
      <c r="B63" s="1314" t="s">
        <v>49</v>
      </c>
      <c r="C63" s="1315"/>
      <c r="D63" s="1315"/>
      <c r="E63" s="1315"/>
      <c r="F63" s="1316"/>
      <c r="G63" s="6"/>
      <c r="H63" s="6"/>
      <c r="I63" s="6"/>
      <c r="J63" s="6"/>
      <c r="K63" s="6"/>
    </row>
    <row r="64" spans="2:11" ht="24.75" thickBot="1">
      <c r="B64" s="48" t="s">
        <v>50</v>
      </c>
      <c r="C64" s="41" t="s">
        <v>51</v>
      </c>
      <c r="D64" s="41" t="s">
        <v>52</v>
      </c>
      <c r="E64" s="41" t="s">
        <v>53</v>
      </c>
      <c r="F64" s="6"/>
      <c r="G64" s="6"/>
      <c r="H64" s="6"/>
      <c r="I64" s="6"/>
      <c r="J64" s="6"/>
    </row>
    <row r="65" spans="2:11" ht="72.75" thickBot="1">
      <c r="B65" s="50">
        <v>42401</v>
      </c>
      <c r="C65" s="41">
        <v>0.01</v>
      </c>
      <c r="D65" s="51" t="s">
        <v>523</v>
      </c>
      <c r="E65" s="41"/>
      <c r="F65" s="6"/>
      <c r="G65" s="6"/>
      <c r="H65" s="6"/>
      <c r="I65" s="6"/>
      <c r="J65" s="6"/>
    </row>
    <row r="66" spans="2:11" ht="15.75" thickBot="1">
      <c r="B66" s="4"/>
      <c r="C66" s="96"/>
      <c r="D66" s="6"/>
      <c r="E66" s="6"/>
      <c r="F66" s="6"/>
      <c r="G66" s="6"/>
      <c r="H66" s="6"/>
      <c r="I66" s="6"/>
      <c r="J66" s="6"/>
      <c r="K66" s="6"/>
    </row>
    <row r="67" spans="2:11" ht="24.75" thickBot="1">
      <c r="B67" s="5" t="s">
        <v>55</v>
      </c>
      <c r="C67" s="97"/>
      <c r="D67" s="6"/>
      <c r="E67" s="6"/>
      <c r="F67" s="6"/>
      <c r="G67" s="6"/>
      <c r="H67" s="6"/>
      <c r="I67" s="6"/>
      <c r="J67" s="6"/>
      <c r="K67" s="6"/>
    </row>
    <row r="68" spans="2:11" s="140" customFormat="1">
      <c r="B68" s="1395" t="s">
        <v>524</v>
      </c>
      <c r="C68" s="1396"/>
      <c r="D68" s="1396"/>
      <c r="E68" s="1396"/>
      <c r="F68" s="1396"/>
      <c r="G68" s="1396"/>
      <c r="H68" s="139"/>
      <c r="I68" s="139"/>
      <c r="J68" s="139"/>
      <c r="K68" s="139"/>
    </row>
    <row r="69" spans="2:11" s="140" customFormat="1">
      <c r="B69" s="1395" t="s">
        <v>525</v>
      </c>
      <c r="C69" s="1396"/>
      <c r="D69" s="1396"/>
      <c r="E69" s="1396"/>
      <c r="F69" s="1396"/>
      <c r="G69" s="1396"/>
      <c r="H69" s="139"/>
      <c r="I69" s="139"/>
      <c r="J69" s="139"/>
      <c r="K69" s="139"/>
    </row>
    <row r="70" spans="2:11" s="140" customFormat="1" ht="35.450000000000003" customHeight="1">
      <c r="B70" s="1379"/>
      <c r="C70" s="1380"/>
      <c r="D70" s="1380"/>
      <c r="E70" s="1380"/>
      <c r="F70" s="1380"/>
      <c r="G70" s="1380"/>
      <c r="H70" s="139"/>
      <c r="I70" s="139"/>
      <c r="J70" s="139"/>
      <c r="K70" s="139"/>
    </row>
    <row r="71" spans="2:11" ht="15.75" thickBot="1">
      <c r="B71" s="2"/>
      <c r="C71" s="77"/>
      <c r="D71" s="6"/>
      <c r="E71" s="6"/>
      <c r="F71" s="6"/>
      <c r="G71" s="6"/>
      <c r="H71" s="6"/>
      <c r="I71" s="6"/>
      <c r="J71" s="6"/>
      <c r="K71" s="6"/>
    </row>
    <row r="72" spans="2:11" ht="24.75" thickBot="1">
      <c r="B72" s="52" t="s">
        <v>56</v>
      </c>
      <c r="C72" s="98"/>
      <c r="D72" s="6"/>
      <c r="E72" s="6"/>
      <c r="F72" s="6"/>
      <c r="G72" s="6"/>
      <c r="H72" s="6"/>
      <c r="I72" s="6"/>
      <c r="J72" s="6"/>
      <c r="K72" s="6"/>
    </row>
    <row r="73" spans="2:11" ht="15.75" thickBot="1">
      <c r="B73" s="38"/>
      <c r="C73" s="89"/>
      <c r="D73" s="6"/>
      <c r="E73" s="6"/>
      <c r="F73" s="6"/>
      <c r="G73" s="6"/>
      <c r="H73" s="6"/>
      <c r="I73" s="6"/>
      <c r="J73" s="6"/>
      <c r="K73" s="6"/>
    </row>
    <row r="74" spans="2:11" ht="84.75" thickBot="1">
      <c r="B74" s="53" t="s">
        <v>57</v>
      </c>
      <c r="C74" s="99"/>
      <c r="D74" s="44" t="s">
        <v>481</v>
      </c>
      <c r="E74" s="6"/>
      <c r="F74" s="6"/>
      <c r="G74" s="6"/>
      <c r="H74" s="6"/>
      <c r="I74" s="6"/>
      <c r="J74" s="6"/>
      <c r="K74" s="6"/>
    </row>
    <row r="75" spans="2:11">
      <c r="B75" s="1311" t="s">
        <v>59</v>
      </c>
      <c r="C75" s="95"/>
      <c r="D75" s="54" t="s">
        <v>60</v>
      </c>
      <c r="E75" s="6"/>
      <c r="F75" s="6"/>
      <c r="G75" s="6"/>
      <c r="H75" s="6"/>
      <c r="I75" s="6"/>
      <c r="J75" s="6"/>
      <c r="K75" s="6"/>
    </row>
    <row r="76" spans="2:11" ht="120">
      <c r="B76" s="1312"/>
      <c r="C76" s="95"/>
      <c r="D76" s="47" t="s">
        <v>482</v>
      </c>
      <c r="E76" s="6"/>
      <c r="F76" s="6"/>
      <c r="G76" s="6"/>
      <c r="H76" s="6"/>
      <c r="I76" s="6"/>
      <c r="J76" s="6"/>
      <c r="K76" s="6"/>
    </row>
    <row r="77" spans="2:11">
      <c r="B77" s="1312"/>
      <c r="C77" s="95"/>
      <c r="D77" s="54" t="s">
        <v>63</v>
      </c>
      <c r="E77" s="6"/>
      <c r="F77" s="6"/>
      <c r="G77" s="6"/>
      <c r="H77" s="6"/>
      <c r="I77" s="6"/>
      <c r="J77" s="6"/>
      <c r="K77" s="6"/>
    </row>
    <row r="78" spans="2:11" ht="72">
      <c r="B78" s="1312"/>
      <c r="C78" s="95"/>
      <c r="D78" s="47" t="s">
        <v>483</v>
      </c>
      <c r="E78" s="6"/>
      <c r="F78" s="6"/>
      <c r="G78" s="6"/>
      <c r="H78" s="6"/>
      <c r="I78" s="6"/>
      <c r="J78" s="6"/>
      <c r="K78" s="6"/>
    </row>
    <row r="79" spans="2:11">
      <c r="B79" s="1312"/>
      <c r="C79" s="95"/>
      <c r="D79" s="47" t="s">
        <v>65</v>
      </c>
      <c r="E79" s="6"/>
      <c r="F79" s="6"/>
      <c r="G79" s="6"/>
      <c r="H79" s="6"/>
      <c r="I79" s="6"/>
      <c r="J79" s="6"/>
      <c r="K79" s="6"/>
    </row>
    <row r="80" spans="2:11">
      <c r="B80" s="1312"/>
      <c r="C80" s="95"/>
      <c r="D80" s="47" t="s">
        <v>484</v>
      </c>
      <c r="E80" s="6"/>
      <c r="F80" s="6"/>
      <c r="G80" s="6"/>
      <c r="H80" s="6"/>
      <c r="I80" s="6"/>
      <c r="J80" s="6"/>
      <c r="K80" s="6"/>
    </row>
    <row r="81" spans="2:11">
      <c r="B81" s="1312"/>
      <c r="C81" s="95"/>
      <c r="D81" s="47" t="s">
        <v>485</v>
      </c>
      <c r="E81" s="6"/>
      <c r="F81" s="6"/>
      <c r="G81" s="6"/>
      <c r="H81" s="6"/>
      <c r="I81" s="6"/>
      <c r="J81" s="6"/>
      <c r="K81" s="6"/>
    </row>
    <row r="82" spans="2:11">
      <c r="B82" s="1312"/>
      <c r="C82" s="95"/>
      <c r="D82" s="54" t="s">
        <v>288</v>
      </c>
      <c r="E82" s="6"/>
      <c r="F82" s="6"/>
      <c r="G82" s="6"/>
      <c r="H82" s="6"/>
      <c r="I82" s="6"/>
      <c r="J82" s="6"/>
      <c r="K82" s="6"/>
    </row>
    <row r="83" spans="2:11" ht="36.75" thickBot="1">
      <c r="B83" s="1313"/>
      <c r="C83" s="3"/>
      <c r="D83" s="41" t="s">
        <v>453</v>
      </c>
      <c r="E83" s="6"/>
      <c r="F83" s="6"/>
      <c r="G83" s="6"/>
      <c r="H83" s="6"/>
      <c r="I83" s="6"/>
      <c r="J83" s="6"/>
      <c r="K83" s="6"/>
    </row>
    <row r="84" spans="2:11" ht="24.75" thickBot="1">
      <c r="B84" s="48" t="s">
        <v>72</v>
      </c>
      <c r="C84" s="3"/>
      <c r="D84" s="41"/>
      <c r="E84" s="6"/>
      <c r="F84" s="6"/>
      <c r="G84" s="6"/>
      <c r="H84" s="6"/>
      <c r="I84" s="6"/>
      <c r="J84" s="6"/>
      <c r="K84" s="6"/>
    </row>
    <row r="85" spans="2:11" ht="48">
      <c r="B85" s="1311" t="s">
        <v>73</v>
      </c>
      <c r="C85" s="95"/>
      <c r="D85" s="47" t="s">
        <v>486</v>
      </c>
      <c r="E85" s="6"/>
      <c r="F85" s="6"/>
      <c r="G85" s="6"/>
      <c r="H85" s="6"/>
      <c r="I85" s="6"/>
      <c r="J85" s="6"/>
      <c r="K85" s="6"/>
    </row>
    <row r="86" spans="2:11" ht="60">
      <c r="B86" s="1312"/>
      <c r="C86" s="95"/>
      <c r="D86" s="26" t="s">
        <v>487</v>
      </c>
      <c r="E86" s="6"/>
      <c r="F86" s="6"/>
      <c r="G86" s="6"/>
      <c r="H86" s="6"/>
      <c r="I86" s="6"/>
      <c r="J86" s="6"/>
      <c r="K86" s="6"/>
    </row>
    <row r="87" spans="2:11" ht="36">
      <c r="B87" s="1312"/>
      <c r="C87" s="95"/>
      <c r="D87" s="26" t="s">
        <v>488</v>
      </c>
      <c r="E87" s="6"/>
      <c r="F87" s="6"/>
      <c r="G87" s="6"/>
      <c r="H87" s="6"/>
      <c r="I87" s="6"/>
      <c r="J87" s="6"/>
      <c r="K87" s="6"/>
    </row>
    <row r="88" spans="2:11" ht="48">
      <c r="B88" s="1312"/>
      <c r="C88" s="95"/>
      <c r="D88" s="26" t="s">
        <v>489</v>
      </c>
      <c r="E88" s="6"/>
      <c r="F88" s="6"/>
      <c r="G88" s="6"/>
      <c r="H88" s="6"/>
      <c r="I88" s="6"/>
      <c r="J88" s="6"/>
      <c r="K88" s="6"/>
    </row>
    <row r="89" spans="2:11" ht="36">
      <c r="B89" s="1312"/>
      <c r="C89" s="95"/>
      <c r="D89" s="26" t="s">
        <v>490</v>
      </c>
      <c r="E89" s="6"/>
      <c r="F89" s="6"/>
      <c r="G89" s="6"/>
      <c r="H89" s="6"/>
      <c r="I89" s="6"/>
      <c r="J89" s="6"/>
      <c r="K89" s="6"/>
    </row>
    <row r="90" spans="2:11" ht="96">
      <c r="B90" s="1312"/>
      <c r="C90" s="95"/>
      <c r="D90" s="47" t="s">
        <v>491</v>
      </c>
      <c r="E90" s="6"/>
      <c r="F90" s="6"/>
      <c r="G90" s="6"/>
      <c r="H90" s="6"/>
      <c r="I90" s="6"/>
      <c r="J90" s="6"/>
      <c r="K90" s="6"/>
    </row>
    <row r="91" spans="2:11" ht="48">
      <c r="B91" s="1312"/>
      <c r="C91" s="95"/>
      <c r="D91" s="47" t="s">
        <v>492</v>
      </c>
      <c r="E91" s="6"/>
      <c r="F91" s="6"/>
      <c r="G91" s="6"/>
      <c r="H91" s="6"/>
      <c r="I91" s="6"/>
      <c r="J91" s="6"/>
      <c r="K91" s="6"/>
    </row>
    <row r="92" spans="2:11" ht="36">
      <c r="B92" s="1312"/>
      <c r="C92" s="95"/>
      <c r="D92" s="47" t="s">
        <v>493</v>
      </c>
      <c r="E92" s="6"/>
      <c r="F92" s="6"/>
      <c r="G92" s="6"/>
      <c r="H92" s="6"/>
      <c r="I92" s="6"/>
      <c r="J92" s="6"/>
      <c r="K92" s="6"/>
    </row>
    <row r="93" spans="2:11" ht="36">
      <c r="B93" s="1312"/>
      <c r="C93" s="95"/>
      <c r="D93" s="47" t="s">
        <v>494</v>
      </c>
      <c r="E93" s="6"/>
      <c r="F93" s="6"/>
      <c r="G93" s="6"/>
      <c r="H93" s="6"/>
      <c r="I93" s="6"/>
      <c r="J93" s="6"/>
      <c r="K93" s="6"/>
    </row>
    <row r="94" spans="2:11" ht="96.75" thickBot="1">
      <c r="B94" s="1313"/>
      <c r="C94" s="3"/>
      <c r="D94" s="41" t="s">
        <v>495</v>
      </c>
      <c r="E94" s="6"/>
      <c r="F94" s="6"/>
      <c r="G94" s="6"/>
      <c r="H94" s="6"/>
      <c r="I94" s="6"/>
      <c r="J94" s="6"/>
      <c r="K94" s="6"/>
    </row>
    <row r="95" spans="2:11" ht="24">
      <c r="B95" s="1311" t="s">
        <v>90</v>
      </c>
      <c r="C95" s="95"/>
      <c r="D95" s="54" t="s">
        <v>496</v>
      </c>
      <c r="E95" s="6"/>
      <c r="F95" s="6"/>
      <c r="G95" s="6"/>
      <c r="H95" s="6"/>
      <c r="I95" s="6"/>
      <c r="J95" s="6"/>
      <c r="K95" s="6"/>
    </row>
    <row r="96" spans="2:11">
      <c r="B96" s="1312"/>
      <c r="C96" s="95"/>
      <c r="D96" s="47" t="s">
        <v>497</v>
      </c>
      <c r="E96" s="6"/>
      <c r="F96" s="6"/>
      <c r="G96" s="6"/>
      <c r="H96" s="6"/>
      <c r="I96" s="6"/>
      <c r="J96" s="6"/>
      <c r="K96" s="6"/>
    </row>
    <row r="97" spans="2:11">
      <c r="B97" s="1312"/>
      <c r="C97" s="95"/>
      <c r="D97" s="47" t="s">
        <v>91</v>
      </c>
      <c r="E97" s="6"/>
      <c r="F97" s="6"/>
      <c r="G97" s="6"/>
      <c r="H97" s="6"/>
      <c r="I97" s="6"/>
      <c r="J97" s="6"/>
      <c r="K97" s="6"/>
    </row>
    <row r="98" spans="2:11" ht="49.5">
      <c r="B98" s="1312"/>
      <c r="C98" s="95"/>
      <c r="D98" s="47" t="s">
        <v>498</v>
      </c>
      <c r="E98" s="6"/>
      <c r="F98" s="6"/>
      <c r="G98" s="6"/>
      <c r="H98" s="6"/>
      <c r="I98" s="6"/>
      <c r="J98" s="6"/>
      <c r="K98" s="6"/>
    </row>
    <row r="99" spans="2:11" ht="49.5">
      <c r="B99" s="1312"/>
      <c r="C99" s="95"/>
      <c r="D99" s="47" t="s">
        <v>499</v>
      </c>
      <c r="E99" s="6"/>
      <c r="F99" s="6"/>
      <c r="G99" s="6"/>
      <c r="H99" s="6"/>
      <c r="I99" s="6"/>
      <c r="J99" s="6"/>
      <c r="K99" s="6"/>
    </row>
    <row r="100" spans="2:11" ht="49.5">
      <c r="B100" s="1312"/>
      <c r="C100" s="95"/>
      <c r="D100" s="47" t="s">
        <v>500</v>
      </c>
      <c r="E100" s="6"/>
      <c r="F100" s="6"/>
      <c r="G100" s="6"/>
      <c r="H100" s="6"/>
      <c r="I100" s="6"/>
      <c r="J100" s="6"/>
      <c r="K100" s="6"/>
    </row>
    <row r="101" spans="2:11">
      <c r="B101" s="1312"/>
      <c r="C101" s="95"/>
      <c r="D101" s="54" t="s">
        <v>246</v>
      </c>
      <c r="E101" s="6"/>
      <c r="F101" s="6"/>
      <c r="G101" s="6"/>
      <c r="H101" s="6"/>
      <c r="I101" s="6"/>
      <c r="J101" s="6"/>
      <c r="K101" s="6"/>
    </row>
    <row r="102" spans="2:11" ht="36">
      <c r="B102" s="1312"/>
      <c r="C102" s="95"/>
      <c r="D102" s="54" t="s">
        <v>501</v>
      </c>
      <c r="E102" s="6"/>
      <c r="F102" s="6"/>
      <c r="G102" s="6"/>
      <c r="H102" s="6"/>
      <c r="I102" s="6"/>
      <c r="J102" s="6"/>
      <c r="K102" s="6"/>
    </row>
    <row r="103" spans="2:11">
      <c r="B103" s="1312"/>
      <c r="C103" s="95"/>
      <c r="D103" s="17"/>
      <c r="E103" s="6"/>
      <c r="F103" s="6"/>
      <c r="G103" s="6"/>
      <c r="H103" s="6"/>
      <c r="I103" s="6"/>
      <c r="J103" s="6"/>
      <c r="K103" s="6"/>
    </row>
    <row r="104" spans="2:11">
      <c r="B104" s="1312"/>
      <c r="C104" s="95"/>
      <c r="D104" s="47" t="s">
        <v>91</v>
      </c>
      <c r="E104" s="6"/>
      <c r="F104" s="6"/>
      <c r="G104" s="6"/>
      <c r="H104" s="6"/>
      <c r="I104" s="6"/>
      <c r="J104" s="6"/>
      <c r="K104" s="6"/>
    </row>
    <row r="105" spans="2:11" ht="49.5">
      <c r="B105" s="1312"/>
      <c r="C105" s="95"/>
      <c r="D105" s="47" t="s">
        <v>502</v>
      </c>
      <c r="E105" s="6"/>
      <c r="F105" s="6"/>
      <c r="G105" s="6"/>
      <c r="H105" s="6"/>
      <c r="I105" s="6"/>
      <c r="J105" s="6"/>
      <c r="K105" s="6"/>
    </row>
    <row r="106" spans="2:11" ht="50.25" thickBot="1">
      <c r="B106" s="1313"/>
      <c r="C106" s="3"/>
      <c r="D106" s="41" t="s">
        <v>503</v>
      </c>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sheetData>
  <mergeCells count="47">
    <mergeCell ref="B10:D10"/>
    <mergeCell ref="F10:S10"/>
    <mergeCell ref="F11:S11"/>
    <mergeCell ref="E12:R12"/>
    <mergeCell ref="E13:R13"/>
    <mergeCell ref="E29:E30"/>
    <mergeCell ref="F29:F30"/>
    <mergeCell ref="G29:G30"/>
    <mergeCell ref="J29:J30"/>
    <mergeCell ref="L29:L30"/>
    <mergeCell ref="B95:B106"/>
    <mergeCell ref="D16:D18"/>
    <mergeCell ref="E16:J16"/>
    <mergeCell ref="E17:G17"/>
    <mergeCell ref="H17:J17"/>
    <mergeCell ref="B15:B40"/>
    <mergeCell ref="D15:P15"/>
    <mergeCell ref="D23:P23"/>
    <mergeCell ref="D24:P24"/>
    <mergeCell ref="D25:P25"/>
    <mergeCell ref="D26:P26"/>
    <mergeCell ref="K16:P16"/>
    <mergeCell ref="B63:F63"/>
    <mergeCell ref="D41:P41"/>
    <mergeCell ref="B68:G68"/>
    <mergeCell ref="B69:G69"/>
    <mergeCell ref="Q15:Q18"/>
    <mergeCell ref="B75:B83"/>
    <mergeCell ref="B85:B94"/>
    <mergeCell ref="B70:G70"/>
    <mergeCell ref="B45:B51"/>
    <mergeCell ref="B53:E53"/>
    <mergeCell ref="B54:B60"/>
    <mergeCell ref="K17:M17"/>
    <mergeCell ref="N17:P17"/>
    <mergeCell ref="K29:K30"/>
    <mergeCell ref="D42:P42"/>
    <mergeCell ref="B44:E44"/>
    <mergeCell ref="D27:P27"/>
    <mergeCell ref="D28:P28"/>
    <mergeCell ref="C29:C30"/>
    <mergeCell ref="D29:D30"/>
    <mergeCell ref="A1:P1"/>
    <mergeCell ref="A2:P2"/>
    <mergeCell ref="A3:P3"/>
    <mergeCell ref="A4:D4"/>
    <mergeCell ref="A5:P5"/>
  </mergeCells>
  <conditionalFormatting sqref="F10">
    <cfRule type="notContainsBlanks" dxfId="78" priority="4">
      <formula>LEN(TRIM(F10))&gt;0</formula>
    </cfRule>
  </conditionalFormatting>
  <conditionalFormatting sqref="F11:S11">
    <cfRule type="expression" dxfId="77" priority="2">
      <formula>E11="NO SE REPORTA"</formula>
    </cfRule>
    <cfRule type="expression" dxfId="76" priority="3">
      <formula>E10="NO APLICA"</formula>
    </cfRule>
  </conditionalFormatting>
  <conditionalFormatting sqref="E12:R12">
    <cfRule type="expression" dxfId="7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formula1>0</formula1>
    </dataValidation>
    <dataValidation type="whole" operator="greaterThanOrEqual" allowBlank="1" showInputMessage="1" showErrorMessage="1" errorTitle="ERROR" error="Valor en PESOS (sin centavos)" sqref="H31:K39">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U180"/>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526</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80" t="s">
        <v>1202</v>
      </c>
      <c r="C8" s="224">
        <v>2020</v>
      </c>
      <c r="D8" s="229" t="str">
        <f>IF(E10="NO APLICA","NO APLICA",IF(E11="NO SE REPORTA","SIN INFORMACION",+K21))</f>
        <v>N.A.</v>
      </c>
      <c r="E8" s="225"/>
      <c r="F8" s="6" t="s">
        <v>130</v>
      </c>
      <c r="G8" s="6"/>
      <c r="H8" s="6"/>
      <c r="I8" s="6"/>
      <c r="J8" s="6"/>
      <c r="K8" s="6"/>
    </row>
    <row r="9" spans="1:21">
      <c r="B9" s="513" t="s">
        <v>1203</v>
      </c>
      <c r="C9" s="89"/>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9"/>
      <c r="D14" s="6"/>
      <c r="E14" s="6"/>
      <c r="F14" s="6"/>
      <c r="G14" s="6"/>
      <c r="H14" s="6"/>
      <c r="I14" s="6"/>
      <c r="J14" s="6"/>
      <c r="K14" s="6"/>
    </row>
    <row r="15" spans="1:21" ht="15.75" thickBot="1">
      <c r="B15" s="1363" t="s">
        <v>2</v>
      </c>
      <c r="C15" s="103"/>
      <c r="D15" s="1328" t="s">
        <v>336</v>
      </c>
      <c r="E15" s="1329"/>
      <c r="F15" s="1329"/>
      <c r="G15" s="1329"/>
      <c r="H15" s="1329"/>
      <c r="I15" s="1329"/>
      <c r="J15" s="1329"/>
      <c r="K15" s="1329"/>
      <c r="L15" s="1375"/>
    </row>
    <row r="16" spans="1:21" ht="15.75" thickBot="1">
      <c r="B16" s="1393"/>
      <c r="C16" s="110"/>
      <c r="D16" s="1330"/>
      <c r="E16" s="1323" t="s">
        <v>546</v>
      </c>
      <c r="F16" s="1324"/>
      <c r="G16" s="1325"/>
      <c r="H16" s="1323" t="s">
        <v>547</v>
      </c>
      <c r="I16" s="1324"/>
      <c r="J16" s="1325"/>
      <c r="K16" s="1311" t="s">
        <v>466</v>
      </c>
      <c r="L16" s="14"/>
    </row>
    <row r="17" spans="2:12" ht="15.75" thickBot="1">
      <c r="B17" s="1393"/>
      <c r="C17" s="110"/>
      <c r="D17" s="1357"/>
      <c r="E17" s="66" t="s">
        <v>506</v>
      </c>
      <c r="F17" s="66" t="s">
        <v>507</v>
      </c>
      <c r="G17" s="66" t="s">
        <v>548</v>
      </c>
      <c r="H17" s="66" t="s">
        <v>506</v>
      </c>
      <c r="I17" s="66" t="s">
        <v>507</v>
      </c>
      <c r="J17" s="66" t="s">
        <v>548</v>
      </c>
      <c r="K17" s="1313"/>
      <c r="L17" s="14"/>
    </row>
    <row r="18" spans="2:12" ht="24.75" thickBot="1">
      <c r="B18" s="1393"/>
      <c r="C18" s="110"/>
      <c r="D18" s="41" t="s">
        <v>549</v>
      </c>
      <c r="E18" s="7"/>
      <c r="F18" s="7"/>
      <c r="G18" s="43">
        <f>+E18+F18</f>
        <v>0</v>
      </c>
      <c r="H18" s="7"/>
      <c r="I18" s="7"/>
      <c r="J18" s="43">
        <f>+H18+I18</f>
        <v>0</v>
      </c>
      <c r="K18" s="43">
        <f>+G18+J18</f>
        <v>0</v>
      </c>
      <c r="L18" s="14"/>
    </row>
    <row r="19" spans="2:12" ht="36.75" thickBot="1">
      <c r="B19" s="1393"/>
      <c r="C19" s="110"/>
      <c r="D19" s="41" t="s">
        <v>550</v>
      </c>
      <c r="E19" s="7"/>
      <c r="F19" s="7"/>
      <c r="G19" s="43">
        <f>+E19+F19</f>
        <v>0</v>
      </c>
      <c r="H19" s="7"/>
      <c r="I19" s="7"/>
      <c r="J19" s="43">
        <f>+H19+I19</f>
        <v>0</v>
      </c>
      <c r="K19" s="43">
        <f>+G19+J19</f>
        <v>0</v>
      </c>
      <c r="L19" s="14"/>
    </row>
    <row r="20" spans="2:12" ht="36.75" thickBot="1">
      <c r="B20" s="1393"/>
      <c r="C20" s="110"/>
      <c r="D20" s="41" t="s">
        <v>551</v>
      </c>
      <c r="E20" s="7"/>
      <c r="F20" s="7"/>
      <c r="G20" s="43">
        <f>+E20+F20</f>
        <v>0</v>
      </c>
      <c r="H20" s="7"/>
      <c r="I20" s="7"/>
      <c r="J20" s="43">
        <f>+H20+I20</f>
        <v>0</v>
      </c>
      <c r="K20" s="43">
        <f>+G20+J20</f>
        <v>0</v>
      </c>
      <c r="L20" s="14"/>
    </row>
    <row r="21" spans="2:12" ht="36.75" thickBot="1">
      <c r="B21" s="1393"/>
      <c r="C21" s="110"/>
      <c r="D21" s="41" t="s">
        <v>526</v>
      </c>
      <c r="E21" s="198" t="str">
        <f>IFERROR(E20/E19,"N.A.")</f>
        <v>N.A.</v>
      </c>
      <c r="F21" s="198" t="str">
        <f t="shared" ref="F21:K21" si="0">IFERROR(F20/F19,"N.A.")</f>
        <v>N.A.</v>
      </c>
      <c r="G21" s="198" t="str">
        <f t="shared" si="0"/>
        <v>N.A.</v>
      </c>
      <c r="H21" s="198" t="str">
        <f t="shared" si="0"/>
        <v>N.A.</v>
      </c>
      <c r="I21" s="198" t="str">
        <f t="shared" si="0"/>
        <v>N.A.</v>
      </c>
      <c r="J21" s="146" t="str">
        <f t="shared" si="0"/>
        <v>N.A.</v>
      </c>
      <c r="K21" s="146" t="str">
        <f t="shared" si="0"/>
        <v>N.A.</v>
      </c>
      <c r="L21" s="14"/>
    </row>
    <row r="22" spans="2:12">
      <c r="B22" s="1393"/>
      <c r="C22" s="104"/>
      <c r="D22" s="1331"/>
      <c r="E22" s="1332"/>
      <c r="F22" s="1332"/>
      <c r="G22" s="1332"/>
      <c r="H22" s="1332"/>
      <c r="I22" s="1332"/>
      <c r="J22" s="1332"/>
      <c r="K22" s="1332"/>
      <c r="L22" s="1360"/>
    </row>
    <row r="23" spans="2:12">
      <c r="B23" s="1393"/>
      <c r="C23" s="104"/>
      <c r="D23" s="1317" t="s">
        <v>246</v>
      </c>
      <c r="E23" s="1318"/>
      <c r="F23" s="1318"/>
      <c r="G23" s="1318"/>
      <c r="H23" s="1318"/>
      <c r="I23" s="1318"/>
      <c r="J23" s="1318"/>
      <c r="K23" s="1318"/>
      <c r="L23" s="1361"/>
    </row>
    <row r="24" spans="2:12">
      <c r="B24" s="1393"/>
      <c r="C24" s="104"/>
      <c r="D24" s="1317" t="s">
        <v>552</v>
      </c>
      <c r="E24" s="1318"/>
      <c r="F24" s="1318"/>
      <c r="G24" s="1318"/>
      <c r="H24" s="1318"/>
      <c r="I24" s="1318"/>
      <c r="J24" s="1318"/>
      <c r="K24" s="1318"/>
      <c r="L24" s="1361"/>
    </row>
    <row r="25" spans="2:12" ht="15.75" thickBot="1">
      <c r="B25" s="1393"/>
      <c r="C25" s="104"/>
      <c r="D25" s="1355" t="s">
        <v>340</v>
      </c>
      <c r="E25" s="1356"/>
      <c r="F25" s="1356"/>
      <c r="G25" s="1356"/>
      <c r="H25" s="1356"/>
      <c r="I25" s="1356"/>
      <c r="J25" s="1356"/>
      <c r="K25" s="1356"/>
      <c r="L25" s="1362"/>
    </row>
    <row r="26" spans="2:12" ht="21" customHeight="1">
      <c r="B26" s="1393"/>
      <c r="C26" s="1388" t="s">
        <v>19</v>
      </c>
      <c r="D26" s="1376" t="s">
        <v>270</v>
      </c>
      <c r="E26" s="1397" t="s">
        <v>518</v>
      </c>
      <c r="F26" s="1397" t="s">
        <v>519</v>
      </c>
      <c r="G26" s="1397" t="s">
        <v>520</v>
      </c>
      <c r="H26" s="214" t="s">
        <v>473</v>
      </c>
      <c r="I26" s="214" t="s">
        <v>475</v>
      </c>
      <c r="J26" s="1397" t="s">
        <v>274</v>
      </c>
      <c r="K26" s="1397" t="s">
        <v>275</v>
      </c>
      <c r="L26" s="1397" t="s">
        <v>55</v>
      </c>
    </row>
    <row r="27" spans="2:12" ht="15.75" thickBot="1">
      <c r="B27" s="1393"/>
      <c r="C27" s="1389"/>
      <c r="D27" s="1378"/>
      <c r="E27" s="1398"/>
      <c r="F27" s="1398"/>
      <c r="G27" s="1398"/>
      <c r="H27" s="215" t="s">
        <v>474</v>
      </c>
      <c r="I27" s="215" t="s">
        <v>476</v>
      </c>
      <c r="J27" s="1398"/>
      <c r="K27" s="1398"/>
      <c r="L27" s="1398"/>
    </row>
    <row r="28" spans="2:12" ht="15.75" thickBot="1">
      <c r="B28" s="1393"/>
      <c r="C28" s="382"/>
      <c r="D28" s="31"/>
      <c r="E28" s="31"/>
      <c r="F28" s="31"/>
      <c r="G28" s="31"/>
      <c r="H28" s="220"/>
      <c r="I28" s="220"/>
      <c r="J28" s="220"/>
      <c r="K28" s="220"/>
      <c r="L28" s="220"/>
    </row>
    <row r="29" spans="2:12" ht="15.75" thickBot="1">
      <c r="B29" s="1393"/>
      <c r="C29" s="382"/>
      <c r="D29" s="31"/>
      <c r="E29" s="31"/>
      <c r="F29" s="31"/>
      <c r="G29" s="31"/>
      <c r="H29" s="220"/>
      <c r="I29" s="220"/>
      <c r="J29" s="220"/>
      <c r="K29" s="220"/>
      <c r="L29" s="220"/>
    </row>
    <row r="30" spans="2:12" ht="15.75" thickBot="1">
      <c r="B30" s="1393"/>
      <c r="C30" s="382"/>
      <c r="D30" s="31"/>
      <c r="E30" s="31"/>
      <c r="F30" s="31"/>
      <c r="G30" s="31"/>
      <c r="H30" s="220"/>
      <c r="I30" s="220"/>
      <c r="J30" s="220"/>
      <c r="K30" s="220"/>
      <c r="L30" s="220"/>
    </row>
    <row r="31" spans="2:12" ht="15.75" thickBot="1">
      <c r="B31" s="1393"/>
      <c r="C31" s="382"/>
      <c r="D31" s="31"/>
      <c r="E31" s="31"/>
      <c r="F31" s="31"/>
      <c r="G31" s="31"/>
      <c r="H31" s="220"/>
      <c r="I31" s="220"/>
      <c r="J31" s="220"/>
      <c r="K31" s="220"/>
      <c r="L31" s="220"/>
    </row>
    <row r="32" spans="2:12" ht="15.75" thickBot="1">
      <c r="B32" s="1393"/>
      <c r="C32" s="382"/>
      <c r="D32" s="31"/>
      <c r="E32" s="31"/>
      <c r="F32" s="31"/>
      <c r="G32" s="31"/>
      <c r="H32" s="220"/>
      <c r="I32" s="220"/>
      <c r="J32" s="220"/>
      <c r="K32" s="220"/>
      <c r="L32" s="220"/>
    </row>
    <row r="33" spans="2:12" ht="15.75" thickBot="1">
      <c r="B33" s="1393"/>
      <c r="C33" s="382"/>
      <c r="D33" s="31"/>
      <c r="E33" s="31"/>
      <c r="F33" s="31"/>
      <c r="G33" s="31"/>
      <c r="H33" s="220"/>
      <c r="I33" s="220"/>
      <c r="J33" s="220"/>
      <c r="K33" s="220"/>
      <c r="L33" s="220"/>
    </row>
    <row r="34" spans="2:12" ht="15.75" thickBot="1">
      <c r="B34" s="1393"/>
      <c r="C34" s="382"/>
      <c r="D34" s="31"/>
      <c r="E34" s="31"/>
      <c r="F34" s="31"/>
      <c r="G34" s="31"/>
      <c r="H34" s="220"/>
      <c r="I34" s="220"/>
      <c r="J34" s="220"/>
      <c r="K34" s="220"/>
      <c r="L34" s="220"/>
    </row>
    <row r="35" spans="2:12" ht="15.75" thickBot="1">
      <c r="B35" s="1393"/>
      <c r="C35" s="382"/>
      <c r="D35" s="31"/>
      <c r="E35" s="31"/>
      <c r="F35" s="31"/>
      <c r="G35" s="31"/>
      <c r="H35" s="220"/>
      <c r="I35" s="220"/>
      <c r="J35" s="220"/>
      <c r="K35" s="220"/>
      <c r="L35" s="220"/>
    </row>
    <row r="36" spans="2:12" ht="15.75" thickBot="1">
      <c r="B36" s="1393"/>
      <c r="C36" s="382"/>
      <c r="D36" s="31"/>
      <c r="E36" s="31"/>
      <c r="F36" s="31"/>
      <c r="G36" s="31"/>
      <c r="H36" s="220"/>
      <c r="I36" s="220"/>
      <c r="J36" s="220"/>
      <c r="K36" s="220"/>
      <c r="L36" s="220"/>
    </row>
    <row r="37" spans="2:12" ht="15.75" thickBot="1">
      <c r="B37" s="1364"/>
      <c r="C37" s="111"/>
      <c r="D37" s="27"/>
      <c r="E37" s="40" t="s">
        <v>151</v>
      </c>
      <c r="F37" s="27"/>
      <c r="G37" s="27"/>
      <c r="H37" s="203">
        <f>SUM(H28:H36)</f>
        <v>0</v>
      </c>
      <c r="I37" s="203">
        <f>SUM(I28:I36)</f>
        <v>0</v>
      </c>
      <c r="J37" s="203">
        <f>SUM(J28:J36)</f>
        <v>0</v>
      </c>
      <c r="K37" s="203">
        <f>SUM(K28:K36)</f>
        <v>0</v>
      </c>
      <c r="L37" s="220"/>
    </row>
    <row r="38" spans="2:12" ht="36" customHeight="1" thickBot="1">
      <c r="B38" s="73" t="s">
        <v>34</v>
      </c>
      <c r="C38" s="109"/>
      <c r="D38" s="1323" t="s">
        <v>553</v>
      </c>
      <c r="E38" s="1324"/>
      <c r="F38" s="1324"/>
      <c r="G38" s="1324"/>
      <c r="H38" s="1324"/>
      <c r="I38" s="1324"/>
      <c r="J38" s="1324"/>
      <c r="K38" s="1324"/>
      <c r="L38" s="1359"/>
    </row>
    <row r="39" spans="2:12" ht="24" customHeight="1" thickBot="1">
      <c r="B39" s="73" t="s">
        <v>36</v>
      </c>
      <c r="C39" s="109"/>
      <c r="D39" s="1323" t="s">
        <v>554</v>
      </c>
      <c r="E39" s="1324"/>
      <c r="F39" s="1324"/>
      <c r="G39" s="1324"/>
      <c r="H39" s="1324"/>
      <c r="I39" s="1324"/>
      <c r="J39" s="1324"/>
      <c r="K39" s="1324"/>
      <c r="L39" s="1359"/>
    </row>
    <row r="40" spans="2:12" ht="15.75" thickBot="1">
      <c r="B40" s="2"/>
      <c r="C40" s="77"/>
      <c r="D40" s="6"/>
      <c r="E40" s="6"/>
      <c r="F40" s="6"/>
      <c r="G40" s="6"/>
      <c r="H40" s="6"/>
      <c r="I40" s="6"/>
      <c r="J40" s="6"/>
      <c r="K40" s="6"/>
    </row>
    <row r="41" spans="2:12" ht="24" customHeight="1" thickBot="1">
      <c r="B41" s="1314" t="s">
        <v>38</v>
      </c>
      <c r="C41" s="1315"/>
      <c r="D41" s="1315"/>
      <c r="E41" s="1316"/>
      <c r="F41" s="6"/>
      <c r="G41" s="6"/>
      <c r="H41" s="6"/>
      <c r="I41" s="6"/>
      <c r="J41" s="6"/>
      <c r="K41" s="6"/>
    </row>
    <row r="42" spans="2:12" ht="15.75" thickBot="1">
      <c r="B42" s="1311">
        <v>1</v>
      </c>
      <c r="C42" s="95"/>
      <c r="D42" s="49" t="s">
        <v>39</v>
      </c>
      <c r="E42" s="31"/>
      <c r="F42" s="6"/>
      <c r="G42" s="6"/>
      <c r="H42" s="6"/>
      <c r="I42" s="6"/>
      <c r="J42" s="6"/>
      <c r="K42" s="6"/>
    </row>
    <row r="43" spans="2:12" ht="15.75" thickBot="1">
      <c r="B43" s="1312"/>
      <c r="C43" s="95"/>
      <c r="D43" s="41" t="s">
        <v>40</v>
      </c>
      <c r="E43" s="31"/>
      <c r="F43" s="6"/>
      <c r="G43" s="6"/>
      <c r="H43" s="6"/>
      <c r="I43" s="6"/>
      <c r="J43" s="6"/>
      <c r="K43" s="6"/>
    </row>
    <row r="44" spans="2:12" ht="15.75" thickBot="1">
      <c r="B44" s="1312"/>
      <c r="C44" s="95"/>
      <c r="D44" s="41" t="s">
        <v>41</v>
      </c>
      <c r="E44" s="31"/>
      <c r="F44" s="6"/>
      <c r="G44" s="6"/>
      <c r="H44" s="6"/>
      <c r="I44" s="6"/>
      <c r="J44" s="6"/>
      <c r="K44" s="6"/>
    </row>
    <row r="45" spans="2:12" ht="15.75" thickBot="1">
      <c r="B45" s="1312"/>
      <c r="C45" s="95"/>
      <c r="D45" s="41" t="s">
        <v>42</v>
      </c>
      <c r="E45" s="31"/>
      <c r="F45" s="6"/>
      <c r="G45" s="6"/>
      <c r="H45" s="6"/>
      <c r="I45" s="6"/>
      <c r="J45" s="6"/>
      <c r="K45" s="6"/>
    </row>
    <row r="46" spans="2:12" ht="15.75" thickBot="1">
      <c r="B46" s="1312"/>
      <c r="C46" s="95"/>
      <c r="D46" s="41" t="s">
        <v>43</v>
      </c>
      <c r="E46" s="31"/>
      <c r="F46" s="6"/>
      <c r="G46" s="6"/>
      <c r="H46" s="6"/>
      <c r="I46" s="6"/>
      <c r="J46" s="6"/>
      <c r="K46" s="6"/>
    </row>
    <row r="47" spans="2:12" ht="15.75" thickBot="1">
      <c r="B47" s="1312"/>
      <c r="C47" s="95"/>
      <c r="D47" s="41" t="s">
        <v>44</v>
      </c>
      <c r="E47" s="31"/>
      <c r="F47" s="6"/>
      <c r="G47" s="6"/>
      <c r="H47" s="6"/>
      <c r="I47" s="6"/>
      <c r="J47" s="6"/>
      <c r="K47" s="6"/>
    </row>
    <row r="48" spans="2:12" ht="15.75" thickBot="1">
      <c r="B48" s="1313"/>
      <c r="C48" s="3"/>
      <c r="D48" s="41" t="s">
        <v>45</v>
      </c>
      <c r="E48" s="31"/>
      <c r="F48" s="6"/>
      <c r="G48" s="6"/>
      <c r="H48" s="6"/>
      <c r="I48" s="6"/>
      <c r="J48" s="6"/>
      <c r="K48" s="6"/>
    </row>
    <row r="49" spans="2:11" ht="15.75" thickBot="1">
      <c r="B49" s="2"/>
      <c r="C49" s="77"/>
      <c r="D49" s="6"/>
      <c r="E49" s="6"/>
      <c r="F49" s="6"/>
      <c r="G49" s="6"/>
      <c r="H49" s="6"/>
      <c r="I49" s="6"/>
      <c r="J49" s="6"/>
      <c r="K49" s="6"/>
    </row>
    <row r="50" spans="2:11" ht="15.75" thickBot="1">
      <c r="B50" s="1314" t="s">
        <v>46</v>
      </c>
      <c r="C50" s="1315"/>
      <c r="D50" s="1315"/>
      <c r="E50" s="1316"/>
      <c r="F50" s="6"/>
      <c r="G50" s="6"/>
      <c r="H50" s="6"/>
      <c r="I50" s="6"/>
      <c r="J50" s="6"/>
      <c r="K50" s="6"/>
    </row>
    <row r="51" spans="2:11" ht="15.75" thickBot="1">
      <c r="B51" s="1311">
        <v>1</v>
      </c>
      <c r="C51" s="95"/>
      <c r="D51" s="49" t="s">
        <v>39</v>
      </c>
      <c r="E51" s="512" t="s">
        <v>47</v>
      </c>
      <c r="F51" s="6"/>
      <c r="G51" s="6"/>
      <c r="H51" s="6"/>
      <c r="I51" s="6"/>
      <c r="J51" s="6"/>
      <c r="K51" s="6"/>
    </row>
    <row r="52" spans="2:11" ht="15.75" thickBot="1">
      <c r="B52" s="1312"/>
      <c r="C52" s="95"/>
      <c r="D52" s="41" t="s">
        <v>40</v>
      </c>
      <c r="E52" s="512" t="s">
        <v>48</v>
      </c>
      <c r="F52" s="6"/>
      <c r="G52" s="6"/>
      <c r="H52" s="6"/>
      <c r="I52" s="6"/>
      <c r="J52" s="6"/>
      <c r="K52" s="6"/>
    </row>
    <row r="53" spans="2:11" ht="15.75" thickBot="1">
      <c r="B53" s="1312"/>
      <c r="C53" s="95"/>
      <c r="D53" s="41" t="s">
        <v>41</v>
      </c>
      <c r="E53" s="318"/>
      <c r="F53" s="6"/>
      <c r="G53" s="6"/>
      <c r="H53" s="6"/>
      <c r="I53" s="6"/>
      <c r="J53" s="6"/>
      <c r="K53" s="6"/>
    </row>
    <row r="54" spans="2:11" ht="15.75" thickBot="1">
      <c r="B54" s="1312"/>
      <c r="C54" s="95"/>
      <c r="D54" s="41" t="s">
        <v>42</v>
      </c>
      <c r="E54" s="318"/>
      <c r="F54" s="6"/>
      <c r="G54" s="6"/>
      <c r="H54" s="6"/>
      <c r="I54" s="6"/>
      <c r="J54" s="6"/>
      <c r="K54" s="6"/>
    </row>
    <row r="55" spans="2:11" ht="15.75" thickBot="1">
      <c r="B55" s="1312"/>
      <c r="C55" s="95"/>
      <c r="D55" s="41" t="s">
        <v>43</v>
      </c>
      <c r="E55" s="318"/>
      <c r="F55" s="6"/>
      <c r="G55" s="6"/>
      <c r="H55" s="6"/>
      <c r="I55" s="6"/>
      <c r="J55" s="6"/>
      <c r="K55" s="6"/>
    </row>
    <row r="56" spans="2:11" ht="15.75" thickBot="1">
      <c r="B56" s="1312"/>
      <c r="C56" s="95"/>
      <c r="D56" s="41" t="s">
        <v>44</v>
      </c>
      <c r="E56" s="318"/>
      <c r="F56" s="6"/>
      <c r="G56" s="6"/>
      <c r="H56" s="6"/>
      <c r="I56" s="6"/>
      <c r="J56" s="6"/>
      <c r="K56" s="6"/>
    </row>
    <row r="57" spans="2:11" ht="15.75" thickBot="1">
      <c r="B57" s="1313"/>
      <c r="C57" s="3"/>
      <c r="D57" s="41" t="s">
        <v>45</v>
      </c>
      <c r="E57" s="318"/>
      <c r="F57" s="6"/>
      <c r="G57" s="6"/>
      <c r="H57" s="6"/>
      <c r="I57" s="6"/>
      <c r="J57" s="6"/>
      <c r="K57" s="6"/>
    </row>
    <row r="58" spans="2:11" ht="15.75" thickBot="1">
      <c r="B58" s="2"/>
      <c r="C58" s="77"/>
      <c r="D58" s="6"/>
      <c r="E58" s="6"/>
      <c r="F58" s="6"/>
      <c r="G58" s="6"/>
      <c r="H58" s="6"/>
      <c r="I58" s="6"/>
      <c r="J58" s="6"/>
      <c r="K58" s="6"/>
    </row>
    <row r="59" spans="2:11" ht="15" customHeight="1" thickBot="1">
      <c r="B59" s="122" t="s">
        <v>49</v>
      </c>
      <c r="C59" s="123"/>
      <c r="D59" s="123"/>
      <c r="E59" s="124"/>
      <c r="G59" s="6"/>
      <c r="H59" s="6"/>
      <c r="I59" s="6"/>
      <c r="J59" s="6"/>
      <c r="K59" s="6"/>
    </row>
    <row r="60" spans="2:11" ht="24.75" thickBot="1">
      <c r="B60" s="48" t="s">
        <v>50</v>
      </c>
      <c r="C60" s="41" t="s">
        <v>51</v>
      </c>
      <c r="D60" s="41" t="s">
        <v>52</v>
      </c>
      <c r="E60" s="41" t="s">
        <v>53</v>
      </c>
      <c r="F60" s="6"/>
      <c r="G60" s="6"/>
      <c r="H60" s="6"/>
      <c r="I60" s="6"/>
      <c r="J60" s="6"/>
    </row>
    <row r="61" spans="2:11" ht="72.75" thickBot="1">
      <c r="B61" s="50">
        <v>42401</v>
      </c>
      <c r="C61" s="41">
        <v>0.01</v>
      </c>
      <c r="D61" s="51" t="s">
        <v>555</v>
      </c>
      <c r="E61" s="41"/>
      <c r="F61" s="6"/>
      <c r="G61" s="6"/>
      <c r="H61" s="6"/>
      <c r="I61" s="6"/>
      <c r="J61" s="6"/>
    </row>
    <row r="62" spans="2:11" ht="15.75" thickBot="1">
      <c r="B62" s="4"/>
      <c r="C62" s="96"/>
      <c r="D62" s="6"/>
      <c r="E62" s="6"/>
      <c r="F62" s="6"/>
      <c r="G62" s="6"/>
      <c r="H62" s="6"/>
      <c r="I62" s="6"/>
      <c r="J62" s="6"/>
      <c r="K62" s="6"/>
    </row>
    <row r="63" spans="2:11">
      <c r="B63" s="137" t="s">
        <v>55</v>
      </c>
      <c r="C63" s="97"/>
      <c r="D63" s="6"/>
      <c r="E63" s="6"/>
      <c r="F63" s="6"/>
      <c r="G63" s="6"/>
      <c r="H63" s="6"/>
      <c r="I63" s="6"/>
      <c r="J63" s="6"/>
      <c r="K63" s="6"/>
    </row>
    <row r="64" spans="2:11" ht="81" customHeight="1">
      <c r="B64" s="1399" t="s">
        <v>556</v>
      </c>
      <c r="C64" s="1400"/>
      <c r="D64" s="1401"/>
      <c r="E64" s="6"/>
      <c r="F64" s="6"/>
      <c r="G64" s="6"/>
      <c r="H64" s="6"/>
      <c r="I64" s="6"/>
      <c r="J64" s="6"/>
      <c r="K64" s="6"/>
    </row>
    <row r="65" spans="2:11">
      <c r="B65" s="1402"/>
      <c r="C65" s="1403"/>
      <c r="D65" s="1404"/>
      <c r="E65" s="6"/>
      <c r="F65" s="6"/>
      <c r="G65" s="6"/>
      <c r="H65" s="6"/>
      <c r="I65" s="6"/>
      <c r="J65" s="6"/>
      <c r="K65" s="6"/>
    </row>
    <row r="66" spans="2:11">
      <c r="B66" s="2"/>
      <c r="C66" s="77"/>
      <c r="D66" s="6"/>
      <c r="E66" s="6"/>
      <c r="F66" s="6"/>
      <c r="G66" s="6"/>
      <c r="H66" s="6"/>
      <c r="I66" s="6"/>
      <c r="J66" s="6"/>
      <c r="K66" s="6"/>
    </row>
    <row r="67" spans="2:11" ht="15.75" thickBot="1">
      <c r="B67" s="6"/>
      <c r="D67" s="6"/>
      <c r="E67" s="6"/>
      <c r="F67" s="6"/>
      <c r="G67" s="6"/>
      <c r="H67" s="6"/>
      <c r="I67" s="6"/>
      <c r="J67" s="6"/>
      <c r="K67" s="6"/>
    </row>
    <row r="68" spans="2:11" ht="24.75" thickBot="1">
      <c r="B68" s="52" t="s">
        <v>450</v>
      </c>
      <c r="C68" s="98"/>
      <c r="D68" s="6"/>
      <c r="E68" s="6"/>
      <c r="F68" s="6"/>
      <c r="G68" s="6"/>
      <c r="H68" s="6"/>
      <c r="I68" s="6"/>
      <c r="J68" s="6"/>
      <c r="K68" s="6"/>
    </row>
    <row r="69" spans="2:11" ht="15.75" thickBot="1">
      <c r="B69" s="38"/>
      <c r="C69" s="89"/>
      <c r="D69" s="6"/>
      <c r="E69" s="6"/>
      <c r="F69" s="6"/>
      <c r="G69" s="6"/>
      <c r="H69" s="6"/>
      <c r="I69" s="6"/>
      <c r="J69" s="6"/>
      <c r="K69" s="6"/>
    </row>
    <row r="70" spans="2:11" ht="84.75" thickBot="1">
      <c r="B70" s="53" t="s">
        <v>57</v>
      </c>
      <c r="C70" s="99"/>
      <c r="D70" s="44" t="s">
        <v>527</v>
      </c>
      <c r="E70" s="6"/>
      <c r="F70" s="6"/>
      <c r="G70" s="6"/>
      <c r="H70" s="6"/>
      <c r="I70" s="6"/>
      <c r="J70" s="6"/>
      <c r="K70" s="6"/>
    </row>
    <row r="71" spans="2:11">
      <c r="B71" s="1311" t="s">
        <v>59</v>
      </c>
      <c r="C71" s="95"/>
      <c r="D71" s="54" t="s">
        <v>60</v>
      </c>
      <c r="E71" s="6"/>
      <c r="F71" s="6"/>
      <c r="G71" s="6"/>
      <c r="H71" s="6"/>
      <c r="I71" s="6"/>
      <c r="J71" s="6"/>
      <c r="K71" s="6"/>
    </row>
    <row r="72" spans="2:11" ht="120">
      <c r="B72" s="1312"/>
      <c r="C72" s="95"/>
      <c r="D72" s="47" t="s">
        <v>528</v>
      </c>
      <c r="E72" s="6"/>
      <c r="F72" s="6"/>
      <c r="G72" s="6"/>
      <c r="H72" s="6"/>
      <c r="I72" s="6"/>
      <c r="J72" s="6"/>
      <c r="K72" s="6"/>
    </row>
    <row r="73" spans="2:11">
      <c r="B73" s="1312"/>
      <c r="C73" s="95"/>
      <c r="D73" s="54" t="s">
        <v>63</v>
      </c>
      <c r="E73" s="6"/>
      <c r="F73" s="6"/>
      <c r="G73" s="6"/>
      <c r="H73" s="6"/>
      <c r="I73" s="6"/>
      <c r="J73" s="6"/>
      <c r="K73" s="6"/>
    </row>
    <row r="74" spans="2:11">
      <c r="B74" s="1312"/>
      <c r="C74" s="95"/>
      <c r="D74" s="47" t="s">
        <v>165</v>
      </c>
      <c r="E74" s="6"/>
      <c r="F74" s="6"/>
      <c r="G74" s="6"/>
      <c r="H74" s="6"/>
      <c r="I74" s="6"/>
      <c r="J74" s="6"/>
      <c r="K74" s="6"/>
    </row>
    <row r="75" spans="2:11" ht="24">
      <c r="B75" s="1312"/>
      <c r="C75" s="95"/>
      <c r="D75" s="47" t="s">
        <v>529</v>
      </c>
      <c r="E75" s="6"/>
      <c r="F75" s="6"/>
      <c r="G75" s="6"/>
      <c r="H75" s="6"/>
      <c r="I75" s="6"/>
      <c r="J75" s="6"/>
      <c r="K75" s="6"/>
    </row>
    <row r="76" spans="2:11">
      <c r="B76" s="1312"/>
      <c r="C76" s="95"/>
      <c r="D76" s="47" t="s">
        <v>530</v>
      </c>
      <c r="E76" s="6"/>
      <c r="F76" s="6"/>
      <c r="G76" s="6"/>
      <c r="H76" s="6"/>
      <c r="I76" s="6"/>
      <c r="J76" s="6"/>
      <c r="K76" s="6"/>
    </row>
    <row r="77" spans="2:11" ht="24">
      <c r="B77" s="1312"/>
      <c r="C77" s="95"/>
      <c r="D77" s="47" t="s">
        <v>531</v>
      </c>
      <c r="E77" s="6"/>
      <c r="F77" s="6"/>
      <c r="G77" s="6"/>
      <c r="H77" s="6"/>
      <c r="I77" s="6"/>
      <c r="J77" s="6"/>
      <c r="K77" s="6"/>
    </row>
    <row r="78" spans="2:11" ht="24">
      <c r="B78" s="1312"/>
      <c r="C78" s="95"/>
      <c r="D78" s="47" t="s">
        <v>532</v>
      </c>
      <c r="E78" s="6"/>
      <c r="F78" s="6"/>
      <c r="G78" s="6"/>
      <c r="H78" s="6"/>
      <c r="I78" s="6"/>
      <c r="J78" s="6"/>
      <c r="K78" s="6"/>
    </row>
    <row r="79" spans="2:11" ht="24">
      <c r="B79" s="1312"/>
      <c r="C79" s="95"/>
      <c r="D79" s="47" t="s">
        <v>533</v>
      </c>
      <c r="E79" s="6"/>
      <c r="F79" s="6"/>
      <c r="G79" s="6"/>
      <c r="H79" s="6"/>
      <c r="I79" s="6"/>
      <c r="J79" s="6"/>
      <c r="K79" s="6"/>
    </row>
    <row r="80" spans="2:11">
      <c r="B80" s="1312"/>
      <c r="C80" s="95"/>
      <c r="D80" s="54" t="s">
        <v>288</v>
      </c>
      <c r="E80" s="6"/>
      <c r="F80" s="6"/>
      <c r="G80" s="6"/>
      <c r="H80" s="6"/>
      <c r="I80" s="6"/>
      <c r="J80" s="6"/>
      <c r="K80" s="6"/>
    </row>
    <row r="81" spans="2:11" ht="36">
      <c r="B81" s="1312"/>
      <c r="C81" s="95"/>
      <c r="D81" s="47" t="s">
        <v>353</v>
      </c>
      <c r="E81" s="6"/>
      <c r="F81" s="6"/>
      <c r="G81" s="6"/>
      <c r="H81" s="6"/>
      <c r="I81" s="6"/>
      <c r="J81" s="6"/>
      <c r="K81" s="6"/>
    </row>
    <row r="82" spans="2:11" ht="36">
      <c r="B82" s="1312"/>
      <c r="C82" s="95"/>
      <c r="D82" s="47" t="s">
        <v>534</v>
      </c>
      <c r="E82" s="6"/>
      <c r="F82" s="6"/>
      <c r="G82" s="6"/>
      <c r="H82" s="6"/>
      <c r="I82" s="6"/>
      <c r="J82" s="6"/>
      <c r="K82" s="6"/>
    </row>
    <row r="83" spans="2:11" ht="84.75" thickBot="1">
      <c r="B83" s="1313"/>
      <c r="C83" s="3"/>
      <c r="D83" s="41" t="s">
        <v>535</v>
      </c>
      <c r="E83" s="6"/>
      <c r="F83" s="6"/>
      <c r="G83" s="6"/>
      <c r="H83" s="6"/>
      <c r="I83" s="6"/>
      <c r="J83" s="6"/>
      <c r="K83" s="6"/>
    </row>
    <row r="84" spans="2:11" ht="24.75" thickBot="1">
      <c r="B84" s="48" t="s">
        <v>72</v>
      </c>
      <c r="C84" s="3"/>
      <c r="D84" s="41"/>
      <c r="E84" s="6"/>
      <c r="F84" s="6"/>
      <c r="G84" s="6"/>
      <c r="H84" s="6"/>
      <c r="I84" s="6"/>
      <c r="J84" s="6"/>
      <c r="K84" s="6"/>
    </row>
    <row r="85" spans="2:11" ht="84">
      <c r="B85" s="1311" t="s">
        <v>73</v>
      </c>
      <c r="C85" s="95"/>
      <c r="D85" s="47" t="s">
        <v>536</v>
      </c>
      <c r="E85" s="6"/>
      <c r="F85" s="6"/>
      <c r="G85" s="6"/>
      <c r="H85" s="6"/>
      <c r="I85" s="6"/>
      <c r="J85" s="6"/>
      <c r="K85" s="6"/>
    </row>
    <row r="86" spans="2:11" ht="96">
      <c r="B86" s="1312"/>
      <c r="C86" s="95"/>
      <c r="D86" s="47" t="s">
        <v>537</v>
      </c>
      <c r="E86" s="6"/>
      <c r="F86" s="6"/>
      <c r="G86" s="6"/>
      <c r="H86" s="6"/>
      <c r="I86" s="6"/>
      <c r="J86" s="6"/>
      <c r="K86" s="6"/>
    </row>
    <row r="87" spans="2:11" ht="132">
      <c r="B87" s="1312"/>
      <c r="C87" s="95"/>
      <c r="D87" s="47" t="s">
        <v>538</v>
      </c>
      <c r="E87" s="6"/>
      <c r="F87" s="6"/>
      <c r="G87" s="6"/>
      <c r="H87" s="6"/>
      <c r="I87" s="6"/>
      <c r="J87" s="6"/>
      <c r="K87" s="6"/>
    </row>
    <row r="88" spans="2:11" ht="144.75" thickBot="1">
      <c r="B88" s="1313"/>
      <c r="C88" s="3"/>
      <c r="D88" s="41" t="s">
        <v>539</v>
      </c>
      <c r="E88" s="6"/>
      <c r="F88" s="6"/>
      <c r="G88" s="6"/>
      <c r="H88" s="6"/>
      <c r="I88" s="6"/>
      <c r="J88" s="6"/>
      <c r="K88" s="6"/>
    </row>
    <row r="89" spans="2:11" ht="24">
      <c r="B89" s="1311" t="s">
        <v>90</v>
      </c>
      <c r="C89" s="95"/>
      <c r="D89" s="54" t="s">
        <v>526</v>
      </c>
      <c r="E89" s="6"/>
      <c r="F89" s="6"/>
      <c r="G89" s="6"/>
      <c r="H89" s="6"/>
      <c r="I89" s="6"/>
      <c r="J89" s="6"/>
      <c r="K89" s="6"/>
    </row>
    <row r="90" spans="2:11">
      <c r="B90" s="1312"/>
      <c r="C90" s="95"/>
      <c r="D90" s="47" t="s">
        <v>497</v>
      </c>
      <c r="E90" s="6"/>
      <c r="F90" s="6"/>
      <c r="G90" s="6"/>
      <c r="H90" s="6"/>
      <c r="I90" s="6"/>
      <c r="J90" s="6"/>
      <c r="K90" s="6"/>
    </row>
    <row r="91" spans="2:11">
      <c r="B91" s="1312"/>
      <c r="C91" s="95"/>
      <c r="D91" s="47" t="s">
        <v>91</v>
      </c>
      <c r="E91" s="6"/>
      <c r="F91" s="6"/>
      <c r="G91" s="6"/>
      <c r="H91" s="6"/>
      <c r="I91" s="6"/>
      <c r="J91" s="6"/>
      <c r="K91" s="6"/>
    </row>
    <row r="92" spans="2:11" ht="37.5">
      <c r="B92" s="1312"/>
      <c r="C92" s="95"/>
      <c r="D92" s="47" t="s">
        <v>540</v>
      </c>
      <c r="E92" s="6"/>
      <c r="F92" s="6"/>
      <c r="G92" s="6"/>
      <c r="H92" s="6"/>
      <c r="I92" s="6"/>
      <c r="J92" s="6"/>
      <c r="K92" s="6"/>
    </row>
    <row r="93" spans="2:11" ht="37.5">
      <c r="B93" s="1312"/>
      <c r="C93" s="95"/>
      <c r="D93" s="47" t="s">
        <v>541</v>
      </c>
      <c r="E93" s="6"/>
      <c r="F93" s="6"/>
      <c r="G93" s="6"/>
      <c r="H93" s="6"/>
      <c r="I93" s="6"/>
      <c r="J93" s="6"/>
      <c r="K93" s="6"/>
    </row>
    <row r="94" spans="2:11" ht="37.5">
      <c r="B94" s="1312"/>
      <c r="C94" s="95"/>
      <c r="D94" s="47" t="s">
        <v>542</v>
      </c>
      <c r="E94" s="6"/>
      <c r="F94" s="6"/>
      <c r="G94" s="6"/>
      <c r="H94" s="6"/>
      <c r="I94" s="6"/>
      <c r="J94" s="6"/>
      <c r="K94" s="6"/>
    </row>
    <row r="95" spans="2:11" ht="84">
      <c r="B95" s="1312"/>
      <c r="C95" s="95"/>
      <c r="D95" s="55" t="s">
        <v>235</v>
      </c>
      <c r="E95" s="6"/>
      <c r="F95" s="6"/>
      <c r="G95" s="6"/>
      <c r="H95" s="6"/>
      <c r="I95" s="6"/>
      <c r="J95" s="6"/>
      <c r="K95" s="6"/>
    </row>
    <row r="96" spans="2:11">
      <c r="B96" s="1312"/>
      <c r="C96" s="95"/>
      <c r="D96" s="54" t="s">
        <v>246</v>
      </c>
      <c r="E96" s="6"/>
      <c r="F96" s="6"/>
      <c r="G96" s="6"/>
      <c r="H96" s="6"/>
      <c r="I96" s="6"/>
      <c r="J96" s="6"/>
      <c r="K96" s="6"/>
    </row>
    <row r="97" spans="2:11" ht="24">
      <c r="B97" s="1312"/>
      <c r="C97" s="95"/>
      <c r="D97" s="54" t="s">
        <v>543</v>
      </c>
      <c r="E97" s="6"/>
      <c r="F97" s="6"/>
      <c r="G97" s="6"/>
      <c r="H97" s="6"/>
      <c r="I97" s="6"/>
      <c r="J97" s="6"/>
      <c r="K97" s="6"/>
    </row>
    <row r="98" spans="2:11">
      <c r="B98" s="1312"/>
      <c r="C98" s="95"/>
      <c r="D98" s="17"/>
      <c r="E98" s="6"/>
      <c r="F98" s="6"/>
      <c r="G98" s="6"/>
      <c r="H98" s="6"/>
      <c r="I98" s="6"/>
      <c r="J98" s="6"/>
      <c r="K98" s="6"/>
    </row>
    <row r="99" spans="2:11">
      <c r="B99" s="1312"/>
      <c r="C99" s="95"/>
      <c r="D99" s="47" t="s">
        <v>91</v>
      </c>
      <c r="E99" s="6"/>
      <c r="F99" s="6"/>
      <c r="G99" s="6"/>
      <c r="H99" s="6"/>
      <c r="I99" s="6"/>
      <c r="J99" s="6"/>
      <c r="K99" s="6"/>
    </row>
    <row r="100" spans="2:11" ht="49.5">
      <c r="B100" s="1312"/>
      <c r="C100" s="95"/>
      <c r="D100" s="47" t="s">
        <v>544</v>
      </c>
      <c r="E100" s="6"/>
      <c r="F100" s="6"/>
      <c r="G100" s="6"/>
      <c r="H100" s="6"/>
      <c r="I100" s="6"/>
      <c r="J100" s="6"/>
      <c r="K100" s="6"/>
    </row>
    <row r="101" spans="2:11" ht="50.25" thickBot="1">
      <c r="B101" s="1313"/>
      <c r="C101" s="3"/>
      <c r="D101" s="41" t="s">
        <v>545</v>
      </c>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row r="180" spans="2:11">
      <c r="B180" s="6"/>
      <c r="D180" s="6"/>
      <c r="E180" s="6"/>
      <c r="F180" s="6"/>
      <c r="G180" s="6"/>
      <c r="H180" s="6"/>
      <c r="I180" s="6"/>
      <c r="J180" s="6"/>
      <c r="K180" s="6"/>
    </row>
  </sheetData>
  <sheetProtection insertRows="0"/>
  <mergeCells count="38">
    <mergeCell ref="B10:D10"/>
    <mergeCell ref="F10:S10"/>
    <mergeCell ref="F11:S11"/>
    <mergeCell ref="E12:R12"/>
    <mergeCell ref="E13:R13"/>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D23:L23"/>
    <mergeCell ref="D24:L24"/>
    <mergeCell ref="D25:L25"/>
    <mergeCell ref="K16:K17"/>
    <mergeCell ref="C26:C27"/>
    <mergeCell ref="D26:D27"/>
    <mergeCell ref="E26:E27"/>
    <mergeCell ref="F26:F27"/>
    <mergeCell ref="G26:G27"/>
    <mergeCell ref="J26:J27"/>
    <mergeCell ref="H16:J16"/>
    <mergeCell ref="L26:L27"/>
    <mergeCell ref="A1:P1"/>
    <mergeCell ref="A2:P2"/>
    <mergeCell ref="A3:P3"/>
    <mergeCell ref="A4:D4"/>
    <mergeCell ref="A5:P5"/>
  </mergeCells>
  <conditionalFormatting sqref="F10">
    <cfRule type="notContainsBlanks" dxfId="74" priority="4">
      <formula>LEN(TRIM(F10))&gt;0</formula>
    </cfRule>
  </conditionalFormatting>
  <conditionalFormatting sqref="F11:S11">
    <cfRule type="expression" dxfId="73" priority="2">
      <formula>E11="NO SE REPORTA"</formula>
    </cfRule>
    <cfRule type="expression" dxfId="72" priority="3">
      <formula>E10="NO APLICA"</formula>
    </cfRule>
  </conditionalFormatting>
  <conditionalFormatting sqref="E12:R12">
    <cfRule type="expression" dxfId="7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formula1>0</formula1>
    </dataValidation>
    <dataValidation type="whole" operator="greaterThanOrEqual" allowBlank="1" showInputMessage="1" showErrorMessage="1" errorTitle="ERROR" error="Valor en PESOS (sin centavos)" sqref="H28:K36">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U179"/>
  <sheetViews>
    <sheetView showGridLines="0" topLeftCell="A4"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557</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108"/>
      <c r="D7" s="6"/>
      <c r="E7" s="18"/>
      <c r="F7" s="6" t="s">
        <v>129</v>
      </c>
      <c r="G7" s="6"/>
      <c r="H7" s="6"/>
      <c r="I7" s="6"/>
      <c r="J7" s="6"/>
      <c r="K7" s="6"/>
    </row>
    <row r="8" spans="1:21" ht="15.75" thickBot="1">
      <c r="B8" s="181" t="s">
        <v>1202</v>
      </c>
      <c r="C8" s="224">
        <v>2020</v>
      </c>
      <c r="D8" s="422" t="str">
        <f>IF(E10="NO APLICA","NO APLICA",IF(E11="NO SE REPORTA","SIN INFORMACION",+E22))</f>
        <v>SIN INFORMACION</v>
      </c>
      <c r="E8" s="225"/>
      <c r="F8" s="6" t="s">
        <v>130</v>
      </c>
      <c r="G8" s="6"/>
      <c r="H8" s="6"/>
      <c r="I8" s="6"/>
      <c r="J8" s="6"/>
      <c r="K8" s="6"/>
    </row>
    <row r="9" spans="1:21">
      <c r="B9" s="513" t="s">
        <v>1203</v>
      </c>
      <c r="C9" s="89"/>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1269</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9"/>
      <c r="D14" s="6"/>
      <c r="E14" s="6"/>
      <c r="F14" s="6"/>
      <c r="G14" s="6"/>
      <c r="H14" s="6"/>
      <c r="I14" s="6"/>
      <c r="J14" s="6"/>
      <c r="K14" s="6"/>
    </row>
    <row r="15" spans="1:21" ht="15.6" customHeight="1" thickTop="1" thickBot="1">
      <c r="B15" s="1365" t="s">
        <v>2</v>
      </c>
      <c r="C15" s="90"/>
      <c r="D15" s="1328" t="s">
        <v>336</v>
      </c>
      <c r="E15" s="1329"/>
      <c r="F15" s="1329"/>
      <c r="G15" s="1329"/>
      <c r="H15" s="1329"/>
      <c r="I15" s="1329"/>
      <c r="J15" s="1329"/>
      <c r="K15" s="1330"/>
    </row>
    <row r="16" spans="1:21" ht="15.75" thickBot="1">
      <c r="B16" s="1366"/>
      <c r="C16" s="95"/>
      <c r="D16" s="44" t="s">
        <v>150</v>
      </c>
      <c r="E16" s="67" t="s">
        <v>20</v>
      </c>
      <c r="F16" s="67" t="s">
        <v>21</v>
      </c>
      <c r="G16" s="67" t="s">
        <v>22</v>
      </c>
      <c r="H16" s="421" t="s">
        <v>23</v>
      </c>
      <c r="I16" s="420"/>
      <c r="J16" s="6"/>
      <c r="K16" s="22"/>
    </row>
    <row r="17" spans="2:11" ht="36.75" thickBot="1">
      <c r="B17" s="1366"/>
      <c r="C17" s="95"/>
      <c r="D17" s="41" t="s">
        <v>576</v>
      </c>
      <c r="E17" s="199"/>
      <c r="F17" s="199"/>
      <c r="G17" s="199"/>
      <c r="H17" s="199"/>
      <c r="I17" s="420"/>
      <c r="J17" s="6"/>
      <c r="K17" s="22"/>
    </row>
    <row r="18" spans="2:11" ht="24.75" thickBot="1">
      <c r="B18" s="1366"/>
      <c r="C18" s="95"/>
      <c r="D18" s="41" t="s">
        <v>577</v>
      </c>
      <c r="E18" s="199"/>
      <c r="F18" s="199"/>
      <c r="G18" s="199"/>
      <c r="H18" s="482"/>
      <c r="I18" s="420"/>
      <c r="J18" s="6"/>
      <c r="K18" s="22"/>
    </row>
    <row r="19" spans="2:11" ht="15.75" thickBot="1">
      <c r="B19" s="1366"/>
      <c r="C19" s="95"/>
      <c r="D19" s="41" t="s">
        <v>578</v>
      </c>
      <c r="E19" s="199"/>
      <c r="F19" s="199"/>
      <c r="G19" s="199"/>
      <c r="H19" s="482"/>
      <c r="I19" s="420"/>
      <c r="J19" s="6"/>
      <c r="K19" s="22"/>
    </row>
    <row r="20" spans="2:11" ht="15.75" thickBot="1">
      <c r="B20" s="1366"/>
      <c r="C20" s="95"/>
      <c r="D20" s="41" t="s">
        <v>579</v>
      </c>
      <c r="E20" s="199"/>
      <c r="F20" s="199"/>
      <c r="G20" s="199"/>
      <c r="H20" s="482"/>
      <c r="I20" s="420"/>
      <c r="J20" s="6"/>
      <c r="K20" s="22"/>
    </row>
    <row r="21" spans="2:11" ht="15.75" thickBot="1">
      <c r="B21" s="1366"/>
      <c r="C21" s="95"/>
      <c r="D21" s="41" t="s">
        <v>151</v>
      </c>
      <c r="E21" s="148">
        <f>SUM(E18:E20)</f>
        <v>0</v>
      </c>
      <c r="F21" s="148">
        <f>SUM(F18:F20)</f>
        <v>0</v>
      </c>
      <c r="G21" s="148">
        <f>SUM(G18:G20)</f>
        <v>0</v>
      </c>
      <c r="H21" s="148">
        <f>SUM(H18:H20)</f>
        <v>0</v>
      </c>
      <c r="I21" s="420"/>
      <c r="J21" s="6"/>
      <c r="K21" s="22"/>
    </row>
    <row r="22" spans="2:11" s="416" customFormat="1" ht="36.75" thickBot="1">
      <c r="B22" s="1366"/>
      <c r="C22" s="132"/>
      <c r="D22" s="53" t="s">
        <v>557</v>
      </c>
      <c r="E22" s="149" t="e">
        <f>+E21/E17</f>
        <v>#DIV/0!</v>
      </c>
      <c r="F22" s="149" t="e">
        <f>+F21/F17</f>
        <v>#DIV/0!</v>
      </c>
      <c r="G22" s="149" t="e">
        <f>+G21/G17</f>
        <v>#DIV/0!</v>
      </c>
      <c r="H22" s="149" t="e">
        <f>+H21/H17</f>
        <v>#DIV/0!</v>
      </c>
      <c r="I22" s="420"/>
      <c r="J22" s="6"/>
      <c r="K22" s="22"/>
    </row>
    <row r="23" spans="2:11">
      <c r="B23" s="1366"/>
      <c r="C23" s="93"/>
      <c r="D23" s="1317" t="s">
        <v>246</v>
      </c>
      <c r="E23" s="1318"/>
      <c r="F23" s="1318"/>
      <c r="G23" s="1318"/>
      <c r="H23" s="1318"/>
      <c r="I23" s="1318"/>
      <c r="J23" s="1318"/>
      <c r="K23" s="1319"/>
    </row>
    <row r="24" spans="2:11">
      <c r="B24" s="1366"/>
      <c r="C24" s="93"/>
      <c r="D24" s="1317" t="s">
        <v>580</v>
      </c>
      <c r="E24" s="1318"/>
      <c r="F24" s="1318"/>
      <c r="G24" s="1318"/>
      <c r="H24" s="1318"/>
      <c r="I24" s="1318"/>
      <c r="J24" s="1318"/>
      <c r="K24" s="1319"/>
    </row>
    <row r="25" spans="2:11" ht="15.75" thickBot="1">
      <c r="B25" s="1366"/>
      <c r="C25" s="93"/>
      <c r="D25" s="1355" t="s">
        <v>340</v>
      </c>
      <c r="E25" s="1356"/>
      <c r="F25" s="1356"/>
      <c r="G25" s="1356"/>
      <c r="H25" s="1356"/>
      <c r="I25" s="1356"/>
      <c r="J25" s="1356"/>
      <c r="K25" s="1357"/>
    </row>
    <row r="26" spans="2:11" ht="68.25" thickBot="1">
      <c r="B26" s="440"/>
      <c r="C26" s="99" t="s">
        <v>19</v>
      </c>
      <c r="D26" s="67" t="s">
        <v>270</v>
      </c>
      <c r="E26" s="67" t="s">
        <v>581</v>
      </c>
      <c r="F26" s="67" t="s">
        <v>582</v>
      </c>
      <c r="G26" s="67" t="s">
        <v>343</v>
      </c>
      <c r="H26" s="67" t="s">
        <v>344</v>
      </c>
      <c r="I26" s="67" t="s">
        <v>274</v>
      </c>
      <c r="J26" s="67" t="s">
        <v>275</v>
      </c>
      <c r="K26" s="446" t="s">
        <v>55</v>
      </c>
    </row>
    <row r="27" spans="2:11" ht="15.75" thickBot="1">
      <c r="B27" s="440"/>
      <c r="C27" s="3">
        <v>1</v>
      </c>
      <c r="D27" s="31"/>
      <c r="E27" s="483"/>
      <c r="F27" s="220"/>
      <c r="G27" s="220"/>
      <c r="H27" s="220"/>
      <c r="I27" s="220"/>
      <c r="J27" s="220"/>
      <c r="K27" s="220"/>
    </row>
    <row r="28" spans="2:11" ht="15.75" thickBot="1">
      <c r="B28" s="440"/>
      <c r="C28" s="3">
        <v>2</v>
      </c>
      <c r="D28" s="31"/>
      <c r="E28" s="483"/>
      <c r="F28" s="220"/>
      <c r="G28" s="220"/>
      <c r="H28" s="220"/>
      <c r="I28" s="220"/>
      <c r="J28" s="220"/>
      <c r="K28" s="220"/>
    </row>
    <row r="29" spans="2:11" ht="15.75" thickBot="1">
      <c r="B29" s="440"/>
      <c r="C29" s="3">
        <v>3</v>
      </c>
      <c r="D29" s="31"/>
      <c r="E29" s="483"/>
      <c r="F29" s="220"/>
      <c r="G29" s="220"/>
      <c r="H29" s="220"/>
      <c r="I29" s="220"/>
      <c r="J29" s="220"/>
      <c r="K29" s="220"/>
    </row>
    <row r="30" spans="2:11" ht="15.75" thickBot="1">
      <c r="B30" s="440"/>
      <c r="C30" s="3">
        <v>4</v>
      </c>
      <c r="D30" s="31"/>
      <c r="E30" s="31"/>
      <c r="F30" s="220"/>
      <c r="G30" s="220"/>
      <c r="H30" s="220"/>
      <c r="I30" s="220"/>
      <c r="J30" s="220"/>
      <c r="K30" s="220"/>
    </row>
    <row r="31" spans="2:11" ht="15.75" thickBot="1">
      <c r="B31" s="440"/>
      <c r="C31" s="3">
        <v>5</v>
      </c>
      <c r="D31" s="31"/>
      <c r="E31" s="31"/>
      <c r="F31" s="220"/>
      <c r="G31" s="220"/>
      <c r="H31" s="220"/>
      <c r="I31" s="220"/>
      <c r="J31" s="220"/>
      <c r="K31" s="220"/>
    </row>
    <row r="32" spans="2:11" ht="15.75" thickBot="1">
      <c r="B32" s="440"/>
      <c r="C32" s="3">
        <v>6</v>
      </c>
      <c r="D32" s="31"/>
      <c r="E32" s="31"/>
      <c r="F32" s="220"/>
      <c r="G32" s="220"/>
      <c r="H32" s="220"/>
      <c r="I32" s="220"/>
      <c r="J32" s="220"/>
      <c r="K32" s="220"/>
    </row>
    <row r="33" spans="2:11" ht="15.75" thickBot="1">
      <c r="B33" s="441"/>
      <c r="C33" s="3"/>
      <c r="D33" s="41" t="s">
        <v>151</v>
      </c>
      <c r="E33" s="41"/>
      <c r="F33" s="144">
        <f>SUM(F27:F32)</f>
        <v>0</v>
      </c>
      <c r="G33" s="144">
        <f>SUM(G27:G32)</f>
        <v>0</v>
      </c>
      <c r="H33" s="144">
        <f>SUM(H27:H32)</f>
        <v>0</v>
      </c>
      <c r="I33" s="144">
        <f>SUM(I27:I32)</f>
        <v>0</v>
      </c>
      <c r="J33" s="144">
        <f>SUM(J27:J32)</f>
        <v>0</v>
      </c>
      <c r="K33" s="220"/>
    </row>
    <row r="34" spans="2:11" ht="24" customHeight="1" thickBot="1">
      <c r="B34" s="73" t="s">
        <v>34</v>
      </c>
      <c r="C34" s="109"/>
      <c r="D34" s="1323" t="s">
        <v>583</v>
      </c>
      <c r="E34" s="1324"/>
      <c r="F34" s="1324"/>
      <c r="G34" s="1324"/>
      <c r="H34" s="1324"/>
      <c r="I34" s="1324"/>
      <c r="J34" s="1324"/>
      <c r="K34" s="1325"/>
    </row>
    <row r="35" spans="2:11" ht="24" customHeight="1" thickBot="1">
      <c r="B35" s="73" t="s">
        <v>36</v>
      </c>
      <c r="C35" s="109"/>
      <c r="D35" s="1323" t="s">
        <v>346</v>
      </c>
      <c r="E35" s="1324"/>
      <c r="F35" s="1324"/>
      <c r="G35" s="1324"/>
      <c r="H35" s="1324"/>
      <c r="I35" s="1324"/>
      <c r="J35" s="1324"/>
      <c r="K35" s="1325"/>
    </row>
    <row r="36" spans="2:11" ht="15.75" thickBot="1">
      <c r="B36" s="2"/>
      <c r="C36" s="77"/>
      <c r="D36" s="6"/>
      <c r="E36" s="6"/>
      <c r="F36" s="6"/>
      <c r="G36" s="6"/>
      <c r="H36" s="6"/>
      <c r="I36" s="6"/>
      <c r="J36" s="6"/>
      <c r="K36" s="6"/>
    </row>
    <row r="37" spans="2:11" ht="24" customHeight="1" thickBot="1">
      <c r="B37" s="1314" t="s">
        <v>38</v>
      </c>
      <c r="C37" s="1315"/>
      <c r="D37" s="1315"/>
      <c r="E37" s="1316"/>
      <c r="F37" s="6"/>
      <c r="G37" s="6"/>
      <c r="H37" s="6"/>
      <c r="I37" s="6"/>
      <c r="J37" s="6"/>
      <c r="K37" s="6"/>
    </row>
    <row r="38" spans="2:11" ht="15.75" thickBot="1">
      <c r="B38" s="1311">
        <v>1</v>
      </c>
      <c r="C38" s="95"/>
      <c r="D38" s="49" t="s">
        <v>39</v>
      </c>
      <c r="E38" s="31"/>
      <c r="F38" s="6"/>
      <c r="G38" s="6"/>
      <c r="H38" s="6"/>
      <c r="I38" s="6"/>
      <c r="J38" s="6"/>
      <c r="K38" s="6"/>
    </row>
    <row r="39" spans="2:11" ht="15.75" thickBot="1">
      <c r="B39" s="1312"/>
      <c r="C39" s="95"/>
      <c r="D39" s="41" t="s">
        <v>40</v>
      </c>
      <c r="E39" s="31"/>
      <c r="F39" s="6"/>
      <c r="G39" s="6"/>
      <c r="H39" s="6"/>
      <c r="I39" s="6"/>
      <c r="J39" s="6"/>
      <c r="K39" s="6"/>
    </row>
    <row r="40" spans="2:11" ht="15.75" thickBot="1">
      <c r="B40" s="1312"/>
      <c r="C40" s="95"/>
      <c r="D40" s="41" t="s">
        <v>41</v>
      </c>
      <c r="E40" s="31"/>
      <c r="F40" s="6"/>
      <c r="G40" s="6"/>
      <c r="H40" s="6"/>
      <c r="I40" s="6"/>
      <c r="J40" s="6"/>
      <c r="K40" s="6"/>
    </row>
    <row r="41" spans="2:11" ht="15.75" thickBot="1">
      <c r="B41" s="1312"/>
      <c r="C41" s="95"/>
      <c r="D41" s="41" t="s">
        <v>42</v>
      </c>
      <c r="E41" s="31"/>
      <c r="F41" s="6"/>
      <c r="G41" s="6"/>
      <c r="H41" s="6"/>
      <c r="I41" s="6"/>
      <c r="J41" s="6"/>
      <c r="K41" s="6"/>
    </row>
    <row r="42" spans="2:11" ht="15.75" thickBot="1">
      <c r="B42" s="1312"/>
      <c r="C42" s="95"/>
      <c r="D42" s="41" t="s">
        <v>43</v>
      </c>
      <c r="E42" s="31"/>
      <c r="F42" s="6"/>
      <c r="G42" s="6"/>
      <c r="H42" s="6"/>
      <c r="I42" s="6"/>
      <c r="J42" s="6"/>
      <c r="K42" s="6"/>
    </row>
    <row r="43" spans="2:11" ht="15.75" thickBot="1">
      <c r="B43" s="1312"/>
      <c r="C43" s="95"/>
      <c r="D43" s="41" t="s">
        <v>44</v>
      </c>
      <c r="E43" s="31"/>
      <c r="F43" s="6"/>
      <c r="G43" s="6"/>
      <c r="H43" s="6"/>
      <c r="I43" s="6"/>
      <c r="J43" s="6"/>
      <c r="K43" s="6"/>
    </row>
    <row r="44" spans="2:11" ht="15.75" thickBot="1">
      <c r="B44" s="1313"/>
      <c r="C44" s="3"/>
      <c r="D44" s="41" t="s">
        <v>45</v>
      </c>
      <c r="E44" s="31"/>
      <c r="F44" s="6"/>
      <c r="G44" s="6"/>
      <c r="H44" s="6"/>
      <c r="I44" s="6"/>
      <c r="J44" s="6"/>
      <c r="K44" s="6"/>
    </row>
    <row r="45" spans="2:11" ht="15.75" thickBot="1">
      <c r="B45" s="2"/>
      <c r="C45" s="77"/>
      <c r="D45" s="6"/>
      <c r="E45" s="6"/>
      <c r="F45" s="6"/>
      <c r="G45" s="6"/>
      <c r="H45" s="6"/>
      <c r="I45" s="6"/>
      <c r="J45" s="6"/>
      <c r="K45" s="6"/>
    </row>
    <row r="46" spans="2:11" ht="15.75" thickBot="1">
      <c r="B46" s="1314" t="s">
        <v>46</v>
      </c>
      <c r="C46" s="1315"/>
      <c r="D46" s="1315"/>
      <c r="E46" s="1316"/>
      <c r="F46" s="6"/>
      <c r="G46" s="6"/>
      <c r="H46" s="6"/>
      <c r="I46" s="6"/>
      <c r="J46" s="6"/>
      <c r="K46" s="6"/>
    </row>
    <row r="47" spans="2:11" ht="15.75" thickBot="1">
      <c r="B47" s="1311">
        <v>1</v>
      </c>
      <c r="C47" s="95"/>
      <c r="D47" s="49" t="s">
        <v>39</v>
      </c>
      <c r="E47" s="448" t="s">
        <v>47</v>
      </c>
      <c r="F47" s="6"/>
      <c r="G47" s="6"/>
      <c r="H47" s="6"/>
      <c r="I47" s="6"/>
      <c r="J47" s="6"/>
      <c r="K47" s="6"/>
    </row>
    <row r="48" spans="2:11" ht="15.75" thickBot="1">
      <c r="B48" s="1312"/>
      <c r="C48" s="95"/>
      <c r="D48" s="41" t="s">
        <v>40</v>
      </c>
      <c r="E48" s="448" t="s">
        <v>160</v>
      </c>
      <c r="F48" s="6"/>
      <c r="G48" s="6"/>
      <c r="H48" s="6"/>
      <c r="I48" s="6"/>
      <c r="J48" s="6"/>
      <c r="K48" s="6"/>
    </row>
    <row r="49" spans="2:11" ht="15.75" thickBot="1">
      <c r="B49" s="1312"/>
      <c r="C49" s="95"/>
      <c r="D49" s="41" t="s">
        <v>41</v>
      </c>
      <c r="E49" s="318"/>
      <c r="F49" s="6"/>
      <c r="G49" s="6"/>
      <c r="H49" s="6"/>
      <c r="I49" s="6"/>
      <c r="J49" s="6"/>
      <c r="K49" s="6"/>
    </row>
    <row r="50" spans="2:11" ht="15.75" thickBot="1">
      <c r="B50" s="1312"/>
      <c r="C50" s="95"/>
      <c r="D50" s="41" t="s">
        <v>42</v>
      </c>
      <c r="E50" s="318"/>
      <c r="F50" s="6"/>
      <c r="G50" s="6"/>
      <c r="H50" s="6"/>
      <c r="I50" s="6"/>
      <c r="J50" s="6"/>
      <c r="K50" s="6"/>
    </row>
    <row r="51" spans="2:11" ht="15.75" thickBot="1">
      <c r="B51" s="1312"/>
      <c r="C51" s="95"/>
      <c r="D51" s="41" t="s">
        <v>43</v>
      </c>
      <c r="E51" s="318"/>
      <c r="F51" s="6"/>
      <c r="G51" s="6"/>
      <c r="H51" s="6"/>
      <c r="I51" s="6"/>
      <c r="J51" s="6"/>
      <c r="K51" s="6"/>
    </row>
    <row r="52" spans="2:11" ht="15.75" thickBot="1">
      <c r="B52" s="1312"/>
      <c r="C52" s="95"/>
      <c r="D52" s="41" t="s">
        <v>44</v>
      </c>
      <c r="E52" s="318"/>
      <c r="F52" s="6"/>
      <c r="G52" s="6"/>
      <c r="H52" s="6"/>
      <c r="I52" s="6"/>
      <c r="J52" s="6"/>
      <c r="K52" s="6"/>
    </row>
    <row r="53" spans="2:11" ht="15.75" thickBot="1">
      <c r="B53" s="1313"/>
      <c r="C53" s="3"/>
      <c r="D53" s="41" t="s">
        <v>45</v>
      </c>
      <c r="E53" s="318"/>
      <c r="F53" s="6"/>
      <c r="G53" s="6"/>
      <c r="H53" s="6"/>
      <c r="I53" s="6"/>
      <c r="J53" s="6"/>
      <c r="K53" s="6"/>
    </row>
    <row r="54" spans="2:11" ht="15.75" thickBot="1">
      <c r="B54" s="2"/>
      <c r="C54" s="77"/>
      <c r="D54" s="6"/>
      <c r="E54" s="6"/>
      <c r="F54" s="6"/>
      <c r="G54" s="6"/>
      <c r="H54" s="6"/>
      <c r="I54" s="6"/>
      <c r="J54" s="6"/>
      <c r="K54" s="6"/>
    </row>
    <row r="55" spans="2:11" ht="15" customHeight="1" thickBot="1">
      <c r="B55" s="126" t="s">
        <v>49</v>
      </c>
      <c r="C55" s="127"/>
      <c r="D55" s="127"/>
      <c r="E55" s="128"/>
      <c r="F55" s="6"/>
      <c r="G55" s="6"/>
      <c r="H55" s="6"/>
      <c r="I55" s="6"/>
      <c r="J55" s="6"/>
      <c r="K55" s="6"/>
    </row>
    <row r="56" spans="2:11" ht="24.75" thickBot="1">
      <c r="B56" s="48" t="s">
        <v>50</v>
      </c>
      <c r="C56" s="41" t="s">
        <v>51</v>
      </c>
      <c r="D56" s="41" t="s">
        <v>52</v>
      </c>
      <c r="E56" s="41" t="s">
        <v>53</v>
      </c>
      <c r="F56" s="6"/>
      <c r="G56" s="6"/>
      <c r="H56" s="6"/>
      <c r="I56" s="6"/>
      <c r="J56" s="6"/>
    </row>
    <row r="57" spans="2:11" ht="72.75" thickBot="1">
      <c r="B57" s="50">
        <v>42401</v>
      </c>
      <c r="C57" s="41">
        <v>0.01</v>
      </c>
      <c r="D57" s="51" t="s">
        <v>584</v>
      </c>
      <c r="E57" s="41"/>
      <c r="F57" s="6"/>
      <c r="G57" s="6"/>
      <c r="H57" s="6"/>
      <c r="I57" s="6"/>
      <c r="J57" s="6"/>
    </row>
    <row r="58" spans="2:11" ht="15.75" thickBot="1">
      <c r="B58" s="4"/>
      <c r="C58" s="96"/>
      <c r="D58" s="6"/>
      <c r="E58" s="6"/>
      <c r="F58" s="6"/>
      <c r="G58" s="6"/>
      <c r="H58" s="6"/>
      <c r="I58" s="6"/>
      <c r="J58" s="6"/>
      <c r="K58" s="6"/>
    </row>
    <row r="59" spans="2:11">
      <c r="B59" s="137" t="s">
        <v>55</v>
      </c>
      <c r="C59" s="97"/>
      <c r="D59" s="6"/>
      <c r="E59" s="6"/>
      <c r="F59" s="6"/>
      <c r="G59" s="6"/>
      <c r="H59" s="6"/>
      <c r="I59" s="6"/>
      <c r="J59" s="6"/>
      <c r="K59" s="6"/>
    </row>
    <row r="60" spans="2:11">
      <c r="B60" s="1294"/>
      <c r="C60" s="1295"/>
      <c r="D60" s="1295"/>
      <c r="E60" s="1296"/>
      <c r="F60" s="6"/>
      <c r="G60" s="6"/>
      <c r="H60" s="6"/>
      <c r="I60" s="6"/>
      <c r="J60" s="6"/>
      <c r="K60" s="6"/>
    </row>
    <row r="61" spans="2:11">
      <c r="B61" s="1297"/>
      <c r="C61" s="1298"/>
      <c r="D61" s="1298"/>
      <c r="E61" s="1299"/>
      <c r="F61" s="6"/>
      <c r="G61" s="6"/>
      <c r="H61" s="6"/>
      <c r="I61" s="6"/>
      <c r="J61" s="6"/>
      <c r="K61" s="6"/>
    </row>
    <row r="62" spans="2:11">
      <c r="B62" s="2"/>
      <c r="C62" s="77"/>
      <c r="D62" s="6"/>
      <c r="E62" s="6"/>
      <c r="F62" s="6"/>
      <c r="G62" s="6"/>
      <c r="H62" s="6"/>
      <c r="I62" s="6"/>
      <c r="J62" s="6"/>
      <c r="K62" s="6"/>
    </row>
    <row r="63" spans="2:11" ht="15.75" thickBot="1">
      <c r="B63" s="6"/>
      <c r="D63" s="6"/>
      <c r="E63" s="6"/>
      <c r="F63" s="6"/>
      <c r="G63" s="6"/>
      <c r="H63" s="6"/>
      <c r="I63" s="6"/>
      <c r="J63" s="6"/>
      <c r="K63" s="6"/>
    </row>
    <row r="64" spans="2:11" ht="24.75" thickBot="1">
      <c r="B64" s="52" t="s">
        <v>450</v>
      </c>
      <c r="C64" s="98"/>
      <c r="D64" s="6"/>
      <c r="E64" s="6"/>
      <c r="F64" s="6"/>
      <c r="G64" s="6"/>
      <c r="H64" s="6"/>
      <c r="I64" s="6"/>
      <c r="J64" s="6"/>
      <c r="K64" s="6"/>
    </row>
    <row r="65" spans="2:11" ht="15.75" thickBot="1">
      <c r="B65" s="38"/>
      <c r="C65" s="89"/>
      <c r="D65" s="6"/>
      <c r="E65" s="6"/>
      <c r="F65" s="6"/>
      <c r="G65" s="6"/>
      <c r="H65" s="6"/>
      <c r="I65" s="6"/>
      <c r="J65" s="6"/>
      <c r="K65" s="6"/>
    </row>
    <row r="66" spans="2:11" ht="72.75" thickBot="1">
      <c r="B66" s="53" t="s">
        <v>57</v>
      </c>
      <c r="C66" s="99"/>
      <c r="D66" s="44" t="s">
        <v>558</v>
      </c>
      <c r="E66" s="6"/>
      <c r="F66" s="6"/>
      <c r="G66" s="6"/>
      <c r="H66" s="6"/>
      <c r="I66" s="6"/>
      <c r="J66" s="6"/>
      <c r="K66" s="6"/>
    </row>
    <row r="67" spans="2:11">
      <c r="B67" s="1311" t="s">
        <v>59</v>
      </c>
      <c r="C67" s="95"/>
      <c r="D67" s="54" t="s">
        <v>60</v>
      </c>
      <c r="E67" s="6"/>
      <c r="F67" s="6"/>
      <c r="G67" s="6"/>
      <c r="H67" s="6"/>
      <c r="I67" s="6"/>
      <c r="J67" s="6"/>
      <c r="K67" s="6"/>
    </row>
    <row r="68" spans="2:11" ht="96">
      <c r="B68" s="1312"/>
      <c r="C68" s="95"/>
      <c r="D68" s="47" t="s">
        <v>559</v>
      </c>
      <c r="E68" s="6"/>
      <c r="F68" s="6"/>
      <c r="G68" s="6"/>
      <c r="H68" s="6"/>
      <c r="I68" s="6"/>
      <c r="J68" s="6"/>
      <c r="K68" s="6"/>
    </row>
    <row r="69" spans="2:11" ht="36">
      <c r="B69" s="1312"/>
      <c r="C69" s="95"/>
      <c r="D69" s="47" t="s">
        <v>560</v>
      </c>
      <c r="E69" s="6"/>
      <c r="F69" s="6"/>
      <c r="G69" s="6"/>
      <c r="H69" s="6"/>
      <c r="I69" s="6"/>
      <c r="J69" s="6"/>
      <c r="K69" s="6"/>
    </row>
    <row r="70" spans="2:11">
      <c r="B70" s="1312"/>
      <c r="C70" s="95"/>
      <c r="D70" s="54" t="s">
        <v>63</v>
      </c>
      <c r="E70" s="6"/>
      <c r="F70" s="6"/>
      <c r="G70" s="6"/>
      <c r="H70" s="6"/>
      <c r="I70" s="6"/>
      <c r="J70" s="6"/>
      <c r="K70" s="6"/>
    </row>
    <row r="71" spans="2:11">
      <c r="B71" s="1312"/>
      <c r="C71" s="95"/>
      <c r="D71" s="47" t="s">
        <v>65</v>
      </c>
      <c r="E71" s="6"/>
      <c r="F71" s="6"/>
      <c r="G71" s="6"/>
      <c r="H71" s="6"/>
      <c r="I71" s="6"/>
      <c r="J71" s="6"/>
      <c r="K71" s="6"/>
    </row>
    <row r="72" spans="2:11">
      <c r="B72" s="1312"/>
      <c r="C72" s="95"/>
      <c r="D72" s="54" t="s">
        <v>288</v>
      </c>
      <c r="E72" s="6"/>
      <c r="F72" s="6"/>
      <c r="G72" s="6"/>
      <c r="H72" s="6"/>
      <c r="I72" s="6"/>
      <c r="J72" s="6"/>
      <c r="K72" s="6"/>
    </row>
    <row r="73" spans="2:11" ht="36">
      <c r="B73" s="1312"/>
      <c r="C73" s="95"/>
      <c r="D73" s="47" t="s">
        <v>453</v>
      </c>
      <c r="E73" s="6"/>
      <c r="F73" s="6"/>
      <c r="G73" s="6"/>
      <c r="H73" s="6"/>
      <c r="I73" s="6"/>
      <c r="J73" s="6"/>
      <c r="K73" s="6"/>
    </row>
    <row r="74" spans="2:11">
      <c r="B74" s="1312"/>
      <c r="C74" s="95"/>
      <c r="D74" s="47" t="s">
        <v>561</v>
      </c>
      <c r="E74" s="6"/>
      <c r="F74" s="6"/>
      <c r="G74" s="6"/>
      <c r="H74" s="6"/>
      <c r="I74" s="6"/>
      <c r="J74" s="6"/>
      <c r="K74" s="6"/>
    </row>
    <row r="75" spans="2:11" ht="15.75" thickBot="1">
      <c r="B75" s="1313"/>
      <c r="C75" s="3"/>
      <c r="D75" s="69"/>
      <c r="E75" s="6"/>
      <c r="F75" s="6"/>
      <c r="G75" s="6"/>
      <c r="H75" s="6"/>
      <c r="I75" s="6"/>
      <c r="J75" s="6"/>
      <c r="K75" s="6"/>
    </row>
    <row r="76" spans="2:11" ht="24.75" thickBot="1">
      <c r="B76" s="48" t="s">
        <v>72</v>
      </c>
      <c r="C76" s="3"/>
      <c r="D76" s="41"/>
      <c r="E76" s="6"/>
      <c r="F76" s="6"/>
      <c r="G76" s="6"/>
      <c r="H76" s="6"/>
      <c r="I76" s="6"/>
      <c r="J76" s="6"/>
      <c r="K76" s="6"/>
    </row>
    <row r="77" spans="2:11" ht="72">
      <c r="B77" s="1311" t="s">
        <v>73</v>
      </c>
      <c r="C77" s="95"/>
      <c r="D77" s="47" t="s">
        <v>562</v>
      </c>
      <c r="E77" s="6"/>
      <c r="F77" s="6"/>
      <c r="G77" s="6"/>
      <c r="H77" s="6"/>
      <c r="I77" s="6"/>
      <c r="J77" s="6"/>
      <c r="K77" s="6"/>
    </row>
    <row r="78" spans="2:11" ht="132">
      <c r="B78" s="1312"/>
      <c r="C78" s="95"/>
      <c r="D78" s="47" t="s">
        <v>563</v>
      </c>
      <c r="E78" s="6"/>
      <c r="F78" s="6"/>
      <c r="G78" s="6"/>
      <c r="H78" s="6"/>
      <c r="I78" s="6"/>
      <c r="J78" s="6"/>
      <c r="K78" s="6"/>
    </row>
    <row r="79" spans="2:11" ht="108">
      <c r="B79" s="1312"/>
      <c r="C79" s="95"/>
      <c r="D79" s="47" t="s">
        <v>564</v>
      </c>
      <c r="E79" s="6"/>
      <c r="F79" s="6"/>
      <c r="G79" s="6"/>
      <c r="H79" s="6"/>
      <c r="I79" s="6"/>
      <c r="J79" s="6"/>
      <c r="K79" s="6"/>
    </row>
    <row r="80" spans="2:11" ht="84">
      <c r="B80" s="1312"/>
      <c r="C80" s="95"/>
      <c r="D80" s="47" t="s">
        <v>565</v>
      </c>
      <c r="E80" s="6"/>
      <c r="F80" s="6"/>
      <c r="G80" s="6"/>
      <c r="H80" s="6"/>
      <c r="I80" s="6"/>
      <c r="J80" s="6"/>
      <c r="K80" s="6"/>
    </row>
    <row r="81" spans="2:11" ht="108">
      <c r="B81" s="1312"/>
      <c r="C81" s="95"/>
      <c r="D81" s="47" t="s">
        <v>566</v>
      </c>
      <c r="E81" s="6"/>
      <c r="F81" s="6"/>
      <c r="G81" s="6"/>
      <c r="H81" s="6"/>
      <c r="I81" s="6"/>
      <c r="J81" s="6"/>
      <c r="K81" s="6"/>
    </row>
    <row r="82" spans="2:11" ht="60">
      <c r="B82" s="1312"/>
      <c r="C82" s="95"/>
      <c r="D82" s="47" t="s">
        <v>567</v>
      </c>
      <c r="E82" s="6"/>
      <c r="F82" s="6"/>
      <c r="G82" s="6"/>
      <c r="H82" s="6"/>
      <c r="I82" s="6"/>
      <c r="J82" s="6"/>
      <c r="K82" s="6"/>
    </row>
    <row r="83" spans="2:11" ht="84.75" thickBot="1">
      <c r="B83" s="1313"/>
      <c r="C83" s="3"/>
      <c r="D83" s="41" t="s">
        <v>568</v>
      </c>
      <c r="E83" s="6"/>
      <c r="F83" s="6"/>
      <c r="G83" s="6"/>
      <c r="H83" s="6"/>
      <c r="I83" s="6"/>
      <c r="J83" s="6"/>
      <c r="K83" s="6"/>
    </row>
    <row r="84" spans="2:11" ht="24">
      <c r="B84" s="1311" t="s">
        <v>90</v>
      </c>
      <c r="C84" s="95"/>
      <c r="D84" s="54" t="s">
        <v>557</v>
      </c>
      <c r="E84" s="6"/>
      <c r="F84" s="6"/>
      <c r="G84" s="6"/>
      <c r="H84" s="6"/>
      <c r="I84" s="6"/>
      <c r="J84" s="6"/>
      <c r="K84" s="6"/>
    </row>
    <row r="85" spans="2:11">
      <c r="B85" s="1312"/>
      <c r="C85" s="95"/>
      <c r="D85" s="17"/>
      <c r="E85" s="6"/>
      <c r="F85" s="6"/>
      <c r="G85" s="6"/>
      <c r="H85" s="6"/>
      <c r="I85" s="6"/>
      <c r="J85" s="6"/>
      <c r="K85" s="6"/>
    </row>
    <row r="86" spans="2:11">
      <c r="B86" s="1312"/>
      <c r="C86" s="95"/>
      <c r="D86" s="47" t="s">
        <v>91</v>
      </c>
      <c r="E86" s="6"/>
      <c r="F86" s="6"/>
      <c r="G86" s="6"/>
      <c r="H86" s="6"/>
      <c r="I86" s="6"/>
      <c r="J86" s="6"/>
      <c r="K86" s="6"/>
    </row>
    <row r="87" spans="2:11" ht="49.5">
      <c r="B87" s="1312"/>
      <c r="C87" s="95"/>
      <c r="D87" s="47" t="s">
        <v>569</v>
      </c>
      <c r="E87" s="6"/>
      <c r="F87" s="6"/>
      <c r="G87" s="6"/>
      <c r="H87" s="6"/>
      <c r="I87" s="6"/>
      <c r="J87" s="6"/>
      <c r="K87" s="6"/>
    </row>
    <row r="88" spans="2:11" ht="37.5">
      <c r="B88" s="1312"/>
      <c r="C88" s="95"/>
      <c r="D88" s="47" t="s">
        <v>570</v>
      </c>
      <c r="E88" s="6"/>
      <c r="F88" s="6"/>
      <c r="G88" s="6"/>
      <c r="H88" s="6"/>
      <c r="I88" s="6"/>
      <c r="J88" s="6"/>
      <c r="K88" s="6"/>
    </row>
    <row r="89" spans="2:11" ht="37.5">
      <c r="B89" s="1312"/>
      <c r="C89" s="95"/>
      <c r="D89" s="47" t="s">
        <v>571</v>
      </c>
      <c r="E89" s="6"/>
      <c r="F89" s="6"/>
      <c r="G89" s="6"/>
      <c r="H89" s="6"/>
      <c r="I89" s="6"/>
      <c r="J89" s="6"/>
      <c r="K89" s="6"/>
    </row>
    <row r="90" spans="2:11" ht="84">
      <c r="B90" s="1312"/>
      <c r="C90" s="95"/>
      <c r="D90" s="55" t="s">
        <v>235</v>
      </c>
      <c r="E90" s="6"/>
      <c r="F90" s="6"/>
      <c r="G90" s="6"/>
      <c r="H90" s="6"/>
      <c r="I90" s="6"/>
      <c r="J90" s="6"/>
      <c r="K90" s="6"/>
    </row>
    <row r="91" spans="2:11">
      <c r="B91" s="1312"/>
      <c r="C91" s="95"/>
      <c r="D91" s="54" t="s">
        <v>246</v>
      </c>
      <c r="E91" s="6"/>
      <c r="F91" s="6"/>
      <c r="G91" s="6"/>
      <c r="H91" s="6"/>
      <c r="I91" s="6"/>
      <c r="J91" s="6"/>
      <c r="K91" s="6"/>
    </row>
    <row r="92" spans="2:11" ht="36">
      <c r="B92" s="1312"/>
      <c r="C92" s="95"/>
      <c r="D92" s="54" t="s">
        <v>572</v>
      </c>
      <c r="E92" s="6"/>
      <c r="F92" s="6"/>
      <c r="G92" s="6"/>
      <c r="H92" s="6"/>
      <c r="I92" s="6"/>
      <c r="J92" s="6"/>
      <c r="K92" s="6"/>
    </row>
    <row r="93" spans="2:11">
      <c r="B93" s="1312"/>
      <c r="C93" s="95"/>
      <c r="D93" s="54" t="s">
        <v>573</v>
      </c>
      <c r="E93" s="6"/>
      <c r="F93" s="6"/>
      <c r="G93" s="6"/>
      <c r="H93" s="6"/>
      <c r="I93" s="6"/>
      <c r="J93" s="6"/>
      <c r="K93" s="6"/>
    </row>
    <row r="94" spans="2:11">
      <c r="B94" s="1312"/>
      <c r="C94" s="95"/>
      <c r="D94" s="17"/>
      <c r="E94" s="6"/>
      <c r="F94" s="6"/>
      <c r="G94" s="6"/>
      <c r="H94" s="6"/>
      <c r="I94" s="6"/>
      <c r="J94" s="6"/>
      <c r="K94" s="6"/>
    </row>
    <row r="95" spans="2:11">
      <c r="B95" s="1312"/>
      <c r="C95" s="95"/>
      <c r="D95" s="47" t="s">
        <v>91</v>
      </c>
      <c r="E95" s="6"/>
      <c r="F95" s="6"/>
      <c r="G95" s="6"/>
      <c r="H95" s="6"/>
      <c r="I95" s="6"/>
      <c r="J95" s="6"/>
      <c r="K95" s="6"/>
    </row>
    <row r="96" spans="2:11" ht="37.5">
      <c r="B96" s="1312"/>
      <c r="C96" s="95"/>
      <c r="D96" s="47" t="s">
        <v>574</v>
      </c>
      <c r="E96" s="6"/>
      <c r="F96" s="6"/>
      <c r="G96" s="6"/>
      <c r="H96" s="6"/>
      <c r="I96" s="6"/>
      <c r="J96" s="6"/>
      <c r="K96" s="6"/>
    </row>
    <row r="97" spans="2:11" ht="62.25" thickBot="1">
      <c r="B97" s="1313"/>
      <c r="C97" s="3"/>
      <c r="D97" s="41" t="s">
        <v>575</v>
      </c>
      <c r="E97" s="6"/>
      <c r="F97" s="6"/>
      <c r="G97" s="6"/>
      <c r="H97" s="6"/>
      <c r="I97" s="6"/>
      <c r="J97" s="6"/>
      <c r="K97" s="6"/>
    </row>
    <row r="98" spans="2:11">
      <c r="B98" s="6"/>
      <c r="D98" s="6"/>
      <c r="E98" s="6"/>
      <c r="F98" s="6"/>
      <c r="G98" s="6"/>
      <c r="H98" s="6"/>
      <c r="I98" s="6"/>
      <c r="J98" s="6"/>
      <c r="K98" s="6"/>
    </row>
    <row r="99" spans="2:11">
      <c r="B99" s="6"/>
      <c r="D99" s="6"/>
      <c r="E99" s="6"/>
      <c r="F99" s="6"/>
      <c r="G99" s="6"/>
      <c r="H99" s="6"/>
      <c r="I99" s="6"/>
      <c r="J99" s="6"/>
      <c r="K99" s="6"/>
    </row>
    <row r="100" spans="2:11">
      <c r="B100" s="6"/>
      <c r="D100" s="6"/>
      <c r="E100" s="6"/>
      <c r="F100" s="6"/>
      <c r="G100" s="6"/>
      <c r="H100" s="6"/>
      <c r="I100" s="6"/>
      <c r="J100" s="6"/>
      <c r="K100" s="6"/>
    </row>
    <row r="101" spans="2:11">
      <c r="B101" s="6"/>
      <c r="D101" s="6"/>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sheetData>
  <sheetProtection insertRows="0"/>
  <mergeCells count="25">
    <mergeCell ref="B10:D10"/>
    <mergeCell ref="F10:S10"/>
    <mergeCell ref="F11:S11"/>
    <mergeCell ref="E12:R12"/>
    <mergeCell ref="E13:R13"/>
    <mergeCell ref="B60:E61"/>
    <mergeCell ref="B67:B75"/>
    <mergeCell ref="B77:B83"/>
    <mergeCell ref="B84:B97"/>
    <mergeCell ref="D15:K15"/>
    <mergeCell ref="D23:K23"/>
    <mergeCell ref="D24:K24"/>
    <mergeCell ref="D25:K25"/>
    <mergeCell ref="D34:K34"/>
    <mergeCell ref="D35:K35"/>
    <mergeCell ref="B37:E37"/>
    <mergeCell ref="B38:B44"/>
    <mergeCell ref="B46:E46"/>
    <mergeCell ref="B47:B53"/>
    <mergeCell ref="B15:B25"/>
    <mergeCell ref="A1:P1"/>
    <mergeCell ref="A2:P2"/>
    <mergeCell ref="A3:P3"/>
    <mergeCell ref="A4:D4"/>
    <mergeCell ref="A5:P5"/>
  </mergeCells>
  <conditionalFormatting sqref="F10">
    <cfRule type="notContainsBlanks" dxfId="70" priority="4">
      <formula>LEN(TRIM(F10))&gt;0</formula>
    </cfRule>
  </conditionalFormatting>
  <conditionalFormatting sqref="F11:S11">
    <cfRule type="expression" dxfId="69" priority="2">
      <formula>E11="NO SE REPORTA"</formula>
    </cfRule>
    <cfRule type="expression" dxfId="68" priority="3">
      <formula>E10="NO APLICA"</formula>
    </cfRule>
  </conditionalFormatting>
  <conditionalFormatting sqref="E12:R12">
    <cfRule type="expression" dxfId="67" priority="1">
      <formula>E11="SI SE REPORTA"</formula>
    </cfRule>
  </conditionalFormatting>
  <dataValidations count="4">
    <dataValidation type="whole" operator="greaterThanOrEqual" allowBlank="1" showInputMessage="1" showErrorMessage="1" errorTitle="ERROR" error="Valor en PESOS (sin centavos)" sqref="G27:J32">
      <formula1>0</formula1>
    </dataValidation>
    <dataValidation type="whole" operator="greaterThanOrEqual" allowBlank="1" showInputMessage="1" showErrorMessage="1" errorTitle="ERROR" error="Valor en HECTAREAS (sin decimales)" sqref="F27:F32 E17:H2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U178"/>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5" customWidth="1"/>
    <col min="10" max="10" width="33.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585</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79" t="s">
        <v>1202</v>
      </c>
      <c r="C8" s="224">
        <v>2020</v>
      </c>
      <c r="D8" s="229">
        <f>IF(E10="NO APLICA","NO APLICA",IF(E11="NO SE REPORTA","SIN INFORMACION",+I30))</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 customHeight="1" thickTop="1">
      <c r="B15" s="1326" t="s">
        <v>2</v>
      </c>
      <c r="C15" s="90"/>
      <c r="D15" s="1328" t="s">
        <v>336</v>
      </c>
      <c r="E15" s="1329"/>
      <c r="F15" s="1329"/>
      <c r="G15" s="1329"/>
      <c r="H15" s="1329"/>
      <c r="I15" s="1329"/>
      <c r="J15" s="1329"/>
      <c r="K15" s="1330"/>
    </row>
    <row r="16" spans="1:21" ht="15.75" thickBot="1">
      <c r="B16" s="1327"/>
      <c r="C16" s="93"/>
      <c r="D16" s="1411" t="s">
        <v>616</v>
      </c>
      <c r="E16" s="1412"/>
      <c r="F16" s="1412"/>
      <c r="G16" s="1412"/>
      <c r="H16" s="1412"/>
      <c r="I16" s="1412"/>
      <c r="J16" s="1412"/>
      <c r="K16" s="1413"/>
    </row>
    <row r="17" spans="2:11" ht="15.75" thickBot="1">
      <c r="B17" s="1327"/>
      <c r="C17" s="91" t="s">
        <v>19</v>
      </c>
      <c r="D17" s="39" t="s">
        <v>253</v>
      </c>
      <c r="E17" s="39" t="s">
        <v>20</v>
      </c>
      <c r="F17" s="39" t="s">
        <v>21</v>
      </c>
      <c r="G17" s="39" t="s">
        <v>22</v>
      </c>
      <c r="H17" s="39" t="s">
        <v>23</v>
      </c>
      <c r="I17" s="39" t="s">
        <v>254</v>
      </c>
      <c r="K17" s="22"/>
    </row>
    <row r="18" spans="2:11" ht="24.75" thickBot="1">
      <c r="B18" s="1327"/>
      <c r="C18" s="92" t="s">
        <v>152</v>
      </c>
      <c r="D18" s="41" t="s">
        <v>617</v>
      </c>
      <c r="E18" s="7"/>
      <c r="F18" s="7"/>
      <c r="G18" s="7"/>
      <c r="H18" s="7"/>
      <c r="I18" s="43">
        <f>SUM(E18:H18)</f>
        <v>0</v>
      </c>
      <c r="K18" s="22"/>
    </row>
    <row r="19" spans="2:11" ht="15.75" thickBot="1">
      <c r="B19" s="1327"/>
      <c r="C19" s="93"/>
      <c r="D19" s="1355" t="s">
        <v>618</v>
      </c>
      <c r="E19" s="1356"/>
      <c r="F19" s="1356"/>
      <c r="G19" s="1356"/>
      <c r="H19" s="1356"/>
      <c r="I19" s="1356"/>
      <c r="J19" s="1356"/>
      <c r="K19" s="1357"/>
    </row>
    <row r="20" spans="2:11" ht="15" customHeight="1" thickBot="1">
      <c r="B20" s="440"/>
      <c r="C20" s="1388" t="s">
        <v>19</v>
      </c>
      <c r="D20" s="1311" t="s">
        <v>270</v>
      </c>
      <c r="E20" s="1311" t="s">
        <v>619</v>
      </c>
      <c r="F20" s="1323" t="s">
        <v>620</v>
      </c>
      <c r="G20" s="1324"/>
      <c r="H20" s="1324"/>
      <c r="I20" s="1324"/>
      <c r="J20" s="1325"/>
      <c r="K20" s="117"/>
    </row>
    <row r="21" spans="2:11" ht="34.5" thickBot="1">
      <c r="B21" s="440"/>
      <c r="C21" s="1389"/>
      <c r="D21" s="1313"/>
      <c r="E21" s="1313"/>
      <c r="F21" s="66" t="s">
        <v>621</v>
      </c>
      <c r="G21" s="66" t="s">
        <v>622</v>
      </c>
      <c r="H21" s="66" t="s">
        <v>623</v>
      </c>
      <c r="I21" s="66" t="s">
        <v>624</v>
      </c>
      <c r="J21" s="66" t="s">
        <v>55</v>
      </c>
      <c r="K21" s="118"/>
    </row>
    <row r="22" spans="2:11" ht="36.75" thickBot="1">
      <c r="B22" s="440"/>
      <c r="C22" s="31"/>
      <c r="D22" s="31"/>
      <c r="E22" s="484" t="s">
        <v>625</v>
      </c>
      <c r="F22" s="32"/>
      <c r="G22" s="32"/>
      <c r="H22" s="32"/>
      <c r="I22" s="149">
        <f>+G22*H22</f>
        <v>0</v>
      </c>
      <c r="J22" s="485"/>
      <c r="K22" s="118"/>
    </row>
    <row r="23" spans="2:11" ht="36.75" thickBot="1">
      <c r="B23" s="440"/>
      <c r="C23" s="382"/>
      <c r="D23" s="31"/>
      <c r="E23" s="484" t="s">
        <v>626</v>
      </c>
      <c r="F23" s="32"/>
      <c r="G23" s="32"/>
      <c r="H23" s="32"/>
      <c r="I23" s="149">
        <f t="shared" ref="I23:I29" si="0">+G23*H23</f>
        <v>0</v>
      </c>
      <c r="J23" s="30"/>
      <c r="K23" s="118"/>
    </row>
    <row r="24" spans="2:11" ht="60.75" thickBot="1">
      <c r="B24" s="440"/>
      <c r="C24" s="382"/>
      <c r="D24" s="31"/>
      <c r="E24" s="484" t="s">
        <v>627</v>
      </c>
      <c r="F24" s="32"/>
      <c r="G24" s="32"/>
      <c r="H24" s="32"/>
      <c r="I24" s="149">
        <f t="shared" si="0"/>
        <v>0</v>
      </c>
      <c r="J24" s="30"/>
      <c r="K24" s="118"/>
    </row>
    <row r="25" spans="2:11" ht="36.75" thickBot="1">
      <c r="B25" s="440"/>
      <c r="C25" s="382"/>
      <c r="D25" s="31"/>
      <c r="E25" s="484" t="s">
        <v>628</v>
      </c>
      <c r="F25" s="32"/>
      <c r="G25" s="32"/>
      <c r="H25" s="32"/>
      <c r="I25" s="149">
        <f t="shared" si="0"/>
        <v>0</v>
      </c>
      <c r="J25" s="30"/>
      <c r="K25" s="118"/>
    </row>
    <row r="26" spans="2:11" ht="36.75" thickBot="1">
      <c r="B26" s="440"/>
      <c r="C26" s="382"/>
      <c r="D26" s="31"/>
      <c r="E26" s="484" t="s">
        <v>629</v>
      </c>
      <c r="F26" s="32"/>
      <c r="G26" s="32"/>
      <c r="H26" s="32"/>
      <c r="I26" s="149">
        <f t="shared" si="0"/>
        <v>0</v>
      </c>
      <c r="J26" s="30"/>
      <c r="K26" s="118"/>
    </row>
    <row r="27" spans="2:11" ht="15.75" thickBot="1">
      <c r="B27" s="440"/>
      <c r="C27" s="382"/>
      <c r="D27" s="31"/>
      <c r="E27" s="31"/>
      <c r="F27" s="32"/>
      <c r="G27" s="32"/>
      <c r="H27" s="32"/>
      <c r="I27" s="149">
        <f t="shared" si="0"/>
        <v>0</v>
      </c>
      <c r="J27" s="30"/>
      <c r="K27" s="118"/>
    </row>
    <row r="28" spans="2:11" ht="15.75" thickBot="1">
      <c r="B28" s="440"/>
      <c r="C28" s="382"/>
      <c r="D28" s="31"/>
      <c r="E28" s="31"/>
      <c r="F28" s="32"/>
      <c r="G28" s="32"/>
      <c r="H28" s="32"/>
      <c r="I28" s="149">
        <f t="shared" si="0"/>
        <v>0</v>
      </c>
      <c r="J28" s="30"/>
      <c r="K28" s="118"/>
    </row>
    <row r="29" spans="2:11" ht="15.75" thickBot="1">
      <c r="B29" s="440"/>
      <c r="C29" s="382"/>
      <c r="D29" s="31"/>
      <c r="E29" s="31"/>
      <c r="F29" s="32"/>
      <c r="G29" s="32"/>
      <c r="H29" s="32"/>
      <c r="I29" s="149">
        <f t="shared" si="0"/>
        <v>0</v>
      </c>
      <c r="J29" s="30"/>
      <c r="K29" s="118"/>
    </row>
    <row r="30" spans="2:11" ht="15.75" thickBot="1">
      <c r="B30" s="440"/>
      <c r="C30" s="92"/>
      <c r="D30" s="40" t="s">
        <v>151</v>
      </c>
      <c r="E30" s="40"/>
      <c r="F30" s="40"/>
      <c r="G30" s="40"/>
      <c r="H30" s="209" t="str">
        <f>Formulas!D20</f>
        <v>ERROR: LA SUMA DE LA COLUMNA DEBE SER 100%</v>
      </c>
      <c r="I30" s="149">
        <f>Formulas!E20</f>
        <v>0</v>
      </c>
      <c r="J30" s="41"/>
      <c r="K30" s="119"/>
    </row>
    <row r="31" spans="2:11" ht="15.75" thickBot="1">
      <c r="B31" s="441"/>
      <c r="C31" s="94"/>
      <c r="D31" s="1323" t="s">
        <v>630</v>
      </c>
      <c r="E31" s="1324"/>
      <c r="F31" s="1324"/>
      <c r="G31" s="1324"/>
      <c r="H31" s="1324"/>
      <c r="I31" s="1324"/>
      <c r="J31" s="1324"/>
      <c r="K31" s="1325"/>
    </row>
    <row r="32" spans="2:11" ht="24" customHeight="1" thickBot="1">
      <c r="B32" s="48" t="s">
        <v>34</v>
      </c>
      <c r="C32" s="94"/>
      <c r="D32" s="1323" t="s">
        <v>631</v>
      </c>
      <c r="E32" s="1324"/>
      <c r="F32" s="1324"/>
      <c r="G32" s="1324"/>
      <c r="H32" s="1324"/>
      <c r="I32" s="1324"/>
      <c r="J32" s="1324"/>
      <c r="K32" s="1325"/>
    </row>
    <row r="33" spans="2:11" ht="36" customHeight="1" thickBot="1">
      <c r="B33" s="48" t="s">
        <v>36</v>
      </c>
      <c r="C33" s="94"/>
      <c r="D33" s="1323" t="s">
        <v>632</v>
      </c>
      <c r="E33" s="1324"/>
      <c r="F33" s="1324"/>
      <c r="G33" s="1324"/>
      <c r="H33" s="1324"/>
      <c r="I33" s="1324"/>
      <c r="J33" s="1324"/>
      <c r="K33" s="1325"/>
    </row>
    <row r="34" spans="2:11" ht="15.75" thickBot="1">
      <c r="B34" s="2"/>
      <c r="C34" s="77"/>
      <c r="D34" s="6"/>
      <c r="E34" s="6"/>
      <c r="F34" s="6"/>
      <c r="G34" s="6"/>
      <c r="H34" s="6"/>
      <c r="I34" s="6"/>
      <c r="J34" s="6"/>
      <c r="K34" s="6"/>
    </row>
    <row r="35" spans="2:11" ht="24" customHeight="1" thickBot="1">
      <c r="B35" s="1314" t="s">
        <v>38</v>
      </c>
      <c r="C35" s="1315"/>
      <c r="D35" s="1315"/>
      <c r="E35" s="1316"/>
      <c r="F35" s="6"/>
      <c r="G35" s="6"/>
      <c r="H35" s="6"/>
      <c r="I35" s="6"/>
      <c r="J35" s="6"/>
      <c r="K35" s="6"/>
    </row>
    <row r="36" spans="2:11" ht="15.75" thickBot="1">
      <c r="B36" s="1311">
        <v>1</v>
      </c>
      <c r="C36" s="95"/>
      <c r="D36" s="49" t="s">
        <v>39</v>
      </c>
      <c r="E36" s="31"/>
      <c r="F36" s="6"/>
      <c r="G36" s="6"/>
      <c r="H36" s="6"/>
      <c r="I36" s="6"/>
      <c r="J36" s="6"/>
      <c r="K36" s="6"/>
    </row>
    <row r="37" spans="2:11" ht="15.75" thickBot="1">
      <c r="B37" s="1312"/>
      <c r="C37" s="95"/>
      <c r="D37" s="41" t="s">
        <v>40</v>
      </c>
      <c r="E37" s="31"/>
      <c r="F37" s="6"/>
      <c r="G37" s="6"/>
      <c r="H37" s="6"/>
      <c r="I37" s="6"/>
      <c r="J37" s="6"/>
      <c r="K37" s="6"/>
    </row>
    <row r="38" spans="2:11" ht="15.75" thickBot="1">
      <c r="B38" s="1312"/>
      <c r="C38" s="95"/>
      <c r="D38" s="41" t="s">
        <v>41</v>
      </c>
      <c r="E38" s="31"/>
      <c r="F38" s="6"/>
      <c r="G38" s="6"/>
      <c r="H38" s="6"/>
      <c r="I38" s="6"/>
      <c r="J38" s="6"/>
      <c r="K38" s="6"/>
    </row>
    <row r="39" spans="2:11" ht="15.75" thickBot="1">
      <c r="B39" s="1312"/>
      <c r="C39" s="95"/>
      <c r="D39" s="41" t="s">
        <v>42</v>
      </c>
      <c r="E39" s="31"/>
      <c r="F39" s="6"/>
      <c r="G39" s="6"/>
      <c r="H39" s="6"/>
      <c r="I39" s="6"/>
      <c r="J39" s="6"/>
      <c r="K39" s="6"/>
    </row>
    <row r="40" spans="2:11" ht="15.75" thickBot="1">
      <c r="B40" s="1312"/>
      <c r="C40" s="95"/>
      <c r="D40" s="41" t="s">
        <v>43</v>
      </c>
      <c r="E40" s="31"/>
      <c r="F40" s="6"/>
      <c r="G40" s="6"/>
      <c r="H40" s="6"/>
      <c r="I40" s="6"/>
      <c r="J40" s="6"/>
      <c r="K40" s="6"/>
    </row>
    <row r="41" spans="2:11" ht="15.75" thickBot="1">
      <c r="B41" s="1312"/>
      <c r="C41" s="95"/>
      <c r="D41" s="41" t="s">
        <v>44</v>
      </c>
      <c r="E41" s="31"/>
      <c r="F41" s="6"/>
      <c r="G41" s="6"/>
      <c r="H41" s="6"/>
      <c r="I41" s="6"/>
      <c r="J41" s="6"/>
      <c r="K41" s="6"/>
    </row>
    <row r="42" spans="2:11" ht="15.75" thickBot="1">
      <c r="B42" s="1313"/>
      <c r="C42" s="3"/>
      <c r="D42" s="41" t="s">
        <v>45</v>
      </c>
      <c r="E42" s="31"/>
      <c r="F42" s="6"/>
      <c r="G42" s="6"/>
      <c r="H42" s="6"/>
      <c r="I42" s="6"/>
      <c r="J42" s="6"/>
      <c r="K42" s="6"/>
    </row>
    <row r="43" spans="2:11" ht="15.75" thickBot="1">
      <c r="B43" s="2"/>
      <c r="C43" s="77"/>
      <c r="D43" s="6"/>
      <c r="E43" s="6"/>
      <c r="F43" s="6"/>
      <c r="G43" s="6"/>
      <c r="H43" s="6"/>
      <c r="I43" s="6"/>
      <c r="J43" s="6"/>
      <c r="K43" s="6"/>
    </row>
    <row r="44" spans="2:11" ht="15.75" thickBot="1">
      <c r="B44" s="1314" t="s">
        <v>46</v>
      </c>
      <c r="C44" s="1315"/>
      <c r="D44" s="1315"/>
      <c r="E44" s="1316"/>
      <c r="F44" s="6"/>
      <c r="G44" s="6"/>
      <c r="H44" s="6"/>
      <c r="I44" s="6"/>
      <c r="J44" s="6"/>
      <c r="K44" s="6"/>
    </row>
    <row r="45" spans="2:11" ht="15.75" thickBot="1">
      <c r="B45" s="1311">
        <v>1</v>
      </c>
      <c r="C45" s="95"/>
      <c r="D45" s="49" t="s">
        <v>39</v>
      </c>
      <c r="E45" s="448" t="s">
        <v>47</v>
      </c>
      <c r="F45" s="6"/>
      <c r="G45" s="6"/>
      <c r="H45" s="6"/>
      <c r="I45" s="6"/>
      <c r="J45" s="6"/>
      <c r="K45" s="6"/>
    </row>
    <row r="46" spans="2:11" ht="15.75" thickBot="1">
      <c r="B46" s="1312"/>
      <c r="C46" s="95"/>
      <c r="D46" s="41" t="s">
        <v>40</v>
      </c>
      <c r="E46" s="448" t="s">
        <v>48</v>
      </c>
      <c r="F46" s="6"/>
      <c r="G46" s="6"/>
      <c r="H46" s="6"/>
      <c r="I46" s="6"/>
      <c r="J46" s="6"/>
      <c r="K46" s="6"/>
    </row>
    <row r="47" spans="2:11" ht="15.75" thickBot="1">
      <c r="B47" s="1312"/>
      <c r="C47" s="95"/>
      <c r="D47" s="41" t="s">
        <v>41</v>
      </c>
      <c r="E47" s="318"/>
      <c r="F47" s="6"/>
      <c r="G47" s="6"/>
      <c r="H47" s="6"/>
      <c r="I47" s="6"/>
      <c r="J47" s="6"/>
      <c r="K47" s="6"/>
    </row>
    <row r="48" spans="2:11" ht="15.75" thickBot="1">
      <c r="B48" s="1312"/>
      <c r="C48" s="95"/>
      <c r="D48" s="41" t="s">
        <v>42</v>
      </c>
      <c r="E48" s="318"/>
      <c r="F48" s="6"/>
      <c r="G48" s="6"/>
      <c r="H48" s="6"/>
      <c r="I48" s="6"/>
      <c r="J48" s="6"/>
      <c r="K48" s="6"/>
    </row>
    <row r="49" spans="2:11" ht="15.75" thickBot="1">
      <c r="B49" s="1312"/>
      <c r="C49" s="95"/>
      <c r="D49" s="41" t="s">
        <v>43</v>
      </c>
      <c r="E49" s="318"/>
      <c r="F49" s="6"/>
      <c r="G49" s="6"/>
      <c r="H49" s="6"/>
      <c r="I49" s="6"/>
      <c r="J49" s="6"/>
      <c r="K49" s="6"/>
    </row>
    <row r="50" spans="2:11" ht="15.75" thickBot="1">
      <c r="B50" s="1312"/>
      <c r="C50" s="95"/>
      <c r="D50" s="41" t="s">
        <v>44</v>
      </c>
      <c r="E50" s="318"/>
      <c r="F50" s="6"/>
      <c r="G50" s="6"/>
      <c r="H50" s="6"/>
      <c r="I50" s="6"/>
      <c r="J50" s="6"/>
      <c r="K50" s="6"/>
    </row>
    <row r="51" spans="2:11" ht="15.75" thickBot="1">
      <c r="B51" s="1313"/>
      <c r="C51" s="3"/>
      <c r="D51" s="41" t="s">
        <v>45</v>
      </c>
      <c r="E51" s="318"/>
      <c r="F51" s="6"/>
      <c r="G51" s="6"/>
      <c r="H51" s="6"/>
      <c r="I51" s="6"/>
      <c r="J51" s="6"/>
      <c r="K51" s="6"/>
    </row>
    <row r="52" spans="2:11" ht="15.75" thickBot="1">
      <c r="B52" s="2"/>
      <c r="C52" s="77"/>
      <c r="D52" s="6"/>
      <c r="E52" s="6"/>
      <c r="F52" s="6"/>
      <c r="G52" s="6"/>
      <c r="H52" s="6"/>
      <c r="I52" s="6"/>
      <c r="J52" s="6"/>
      <c r="K52" s="6"/>
    </row>
    <row r="53" spans="2:11" ht="15" customHeight="1" thickBot="1">
      <c r="B53" s="126" t="s">
        <v>49</v>
      </c>
      <c r="C53" s="127"/>
      <c r="D53" s="127"/>
      <c r="E53" s="128"/>
      <c r="G53" s="6"/>
      <c r="H53" s="6"/>
      <c r="I53" s="6"/>
      <c r="J53" s="6"/>
      <c r="K53" s="6"/>
    </row>
    <row r="54" spans="2:11" ht="24.75" thickBot="1">
      <c r="B54" s="48" t="s">
        <v>50</v>
      </c>
      <c r="C54" s="41" t="s">
        <v>51</v>
      </c>
      <c r="D54" s="41" t="s">
        <v>52</v>
      </c>
      <c r="E54" s="41" t="s">
        <v>53</v>
      </c>
      <c r="F54" s="6"/>
      <c r="G54" s="6"/>
      <c r="H54" s="6"/>
      <c r="I54" s="6"/>
      <c r="J54" s="6"/>
    </row>
    <row r="55" spans="2:11" ht="72.75" thickBot="1">
      <c r="B55" s="50">
        <v>42401</v>
      </c>
      <c r="C55" s="41">
        <v>0.01</v>
      </c>
      <c r="D55" s="41" t="s">
        <v>633</v>
      </c>
      <c r="E55" s="41"/>
      <c r="F55" s="6"/>
      <c r="G55" s="6"/>
      <c r="H55" s="6"/>
      <c r="I55" s="6"/>
      <c r="J55" s="6"/>
    </row>
    <row r="56" spans="2:11" ht="15.75" thickBot="1">
      <c r="B56" s="2"/>
      <c r="C56" s="77"/>
      <c r="D56" s="6"/>
      <c r="E56" s="6"/>
      <c r="F56" s="6"/>
      <c r="G56" s="6"/>
      <c r="H56" s="6"/>
      <c r="I56" s="6"/>
      <c r="J56" s="6"/>
      <c r="K56" s="6"/>
    </row>
    <row r="57" spans="2:11" ht="15.75" thickBot="1">
      <c r="B57" s="447" t="s">
        <v>55</v>
      </c>
      <c r="C57" s="97"/>
      <c r="D57" s="6"/>
      <c r="E57" s="6"/>
      <c r="F57" s="6"/>
      <c r="G57" s="6"/>
      <c r="H57" s="6"/>
      <c r="I57" s="6"/>
      <c r="J57" s="6"/>
      <c r="K57" s="6"/>
    </row>
    <row r="58" spans="2:11">
      <c r="B58" s="1405"/>
      <c r="C58" s="1406"/>
      <c r="D58" s="1406"/>
      <c r="E58" s="1407"/>
      <c r="F58" s="6"/>
      <c r="G58" s="6"/>
      <c r="H58" s="6"/>
      <c r="I58" s="6"/>
      <c r="J58" s="6"/>
      <c r="K58" s="6"/>
    </row>
    <row r="59" spans="2:11" ht="15.75" thickBot="1">
      <c r="B59" s="1408"/>
      <c r="C59" s="1409"/>
      <c r="D59" s="1409"/>
      <c r="E59" s="1410"/>
      <c r="F59" s="6"/>
      <c r="G59" s="6"/>
      <c r="H59" s="6"/>
      <c r="I59" s="6"/>
      <c r="J59" s="6"/>
      <c r="K59" s="6"/>
    </row>
    <row r="60" spans="2:11" ht="15.75" thickBot="1">
      <c r="B60" s="6"/>
      <c r="D60" s="6"/>
      <c r="E60" s="6"/>
      <c r="F60" s="6"/>
      <c r="G60" s="6"/>
      <c r="H60" s="6"/>
      <c r="I60" s="6"/>
      <c r="J60" s="6"/>
      <c r="K60" s="6"/>
    </row>
    <row r="61" spans="2:11" ht="15.75" thickBot="1">
      <c r="B61" s="1314" t="s">
        <v>450</v>
      </c>
      <c r="C61" s="1315"/>
      <c r="D61" s="1316"/>
      <c r="E61" s="6"/>
      <c r="F61" s="6"/>
      <c r="G61" s="6"/>
      <c r="H61" s="6"/>
      <c r="I61" s="6"/>
      <c r="J61" s="6"/>
      <c r="K61" s="6"/>
    </row>
    <row r="62" spans="2:11" ht="72.75" thickBot="1">
      <c r="B62" s="48" t="s">
        <v>57</v>
      </c>
      <c r="C62" s="3"/>
      <c r="D62" s="41" t="s">
        <v>586</v>
      </c>
      <c r="E62" s="6"/>
      <c r="F62" s="6"/>
      <c r="G62" s="6"/>
      <c r="H62" s="6"/>
      <c r="I62" s="6"/>
      <c r="J62" s="6"/>
      <c r="K62" s="6"/>
    </row>
    <row r="63" spans="2:11">
      <c r="B63" s="1311" t="s">
        <v>59</v>
      </c>
      <c r="C63" s="95"/>
      <c r="D63" s="54" t="s">
        <v>60</v>
      </c>
      <c r="E63" s="6"/>
      <c r="F63" s="6"/>
      <c r="G63" s="6"/>
      <c r="H63" s="6"/>
      <c r="I63" s="6"/>
      <c r="J63" s="6"/>
      <c r="K63" s="6"/>
    </row>
    <row r="64" spans="2:11" ht="132">
      <c r="B64" s="1312"/>
      <c r="C64" s="95"/>
      <c r="D64" s="47" t="s">
        <v>587</v>
      </c>
      <c r="E64" s="6"/>
      <c r="F64" s="6"/>
      <c r="G64" s="6"/>
      <c r="H64" s="6"/>
      <c r="I64" s="6"/>
      <c r="J64" s="6"/>
      <c r="K64" s="6"/>
    </row>
    <row r="65" spans="2:11">
      <c r="B65" s="1312"/>
      <c r="C65" s="95"/>
      <c r="D65" s="54" t="s">
        <v>63</v>
      </c>
      <c r="E65" s="6"/>
      <c r="F65" s="6"/>
      <c r="G65" s="6"/>
      <c r="H65" s="6"/>
      <c r="I65" s="6"/>
      <c r="J65" s="6"/>
      <c r="K65" s="6"/>
    </row>
    <row r="66" spans="2:11" ht="24">
      <c r="B66" s="1312"/>
      <c r="C66" s="95"/>
      <c r="D66" s="47" t="s">
        <v>588</v>
      </c>
      <c r="E66" s="6"/>
      <c r="F66" s="6"/>
      <c r="G66" s="6"/>
      <c r="H66" s="6"/>
      <c r="I66" s="6"/>
      <c r="J66" s="6"/>
      <c r="K66" s="6"/>
    </row>
    <row r="67" spans="2:11" ht="24">
      <c r="B67" s="1312"/>
      <c r="C67" s="95"/>
      <c r="D67" s="47" t="s">
        <v>589</v>
      </c>
      <c r="E67" s="6"/>
      <c r="F67" s="6"/>
      <c r="G67" s="6"/>
      <c r="H67" s="6"/>
      <c r="I67" s="6"/>
      <c r="J67" s="6"/>
      <c r="K67" s="6"/>
    </row>
    <row r="68" spans="2:11" ht="24">
      <c r="B68" s="1312"/>
      <c r="C68" s="95"/>
      <c r="D68" s="47" t="s">
        <v>590</v>
      </c>
      <c r="E68" s="6"/>
      <c r="F68" s="6"/>
      <c r="G68" s="6"/>
      <c r="H68" s="6"/>
      <c r="I68" s="6"/>
      <c r="J68" s="6"/>
      <c r="K68" s="6"/>
    </row>
    <row r="69" spans="2:11">
      <c r="B69" s="1312"/>
      <c r="C69" s="95"/>
      <c r="D69" s="47" t="s">
        <v>591</v>
      </c>
      <c r="E69" s="6"/>
      <c r="F69" s="6"/>
      <c r="G69" s="6"/>
      <c r="H69" s="6"/>
      <c r="I69" s="6"/>
      <c r="J69" s="6"/>
      <c r="K69" s="6"/>
    </row>
    <row r="70" spans="2:11">
      <c r="B70" s="1312"/>
      <c r="C70" s="95"/>
      <c r="D70" s="47" t="s">
        <v>592</v>
      </c>
      <c r="E70" s="6"/>
      <c r="F70" s="6"/>
      <c r="G70" s="6"/>
      <c r="H70" s="6"/>
      <c r="I70" s="6"/>
      <c r="J70" s="6"/>
      <c r="K70" s="6"/>
    </row>
    <row r="71" spans="2:11">
      <c r="B71" s="1312"/>
      <c r="C71" s="95"/>
      <c r="D71" s="47" t="s">
        <v>593</v>
      </c>
      <c r="E71" s="6"/>
      <c r="F71" s="6"/>
      <c r="G71" s="6"/>
      <c r="H71" s="6"/>
      <c r="I71" s="6"/>
      <c r="J71" s="6"/>
      <c r="K71" s="6"/>
    </row>
    <row r="72" spans="2:11">
      <c r="B72" s="1312"/>
      <c r="C72" s="95"/>
      <c r="D72" s="54" t="s">
        <v>288</v>
      </c>
      <c r="E72" s="6"/>
      <c r="F72" s="6"/>
      <c r="G72" s="6"/>
      <c r="H72" s="6"/>
      <c r="I72" s="6"/>
      <c r="J72" s="6"/>
      <c r="K72" s="6"/>
    </row>
    <row r="73" spans="2:11" ht="48">
      <c r="B73" s="1312"/>
      <c r="C73" s="95"/>
      <c r="D73" s="47" t="s">
        <v>594</v>
      </c>
      <c r="E73" s="6"/>
      <c r="F73" s="6"/>
      <c r="G73" s="6"/>
      <c r="H73" s="6"/>
      <c r="I73" s="6"/>
      <c r="J73" s="6"/>
      <c r="K73" s="6"/>
    </row>
    <row r="74" spans="2:11" ht="15.75" thickBot="1">
      <c r="B74" s="1313"/>
      <c r="C74" s="3"/>
      <c r="D74" s="69"/>
      <c r="E74" s="6"/>
      <c r="F74" s="6"/>
      <c r="G74" s="6"/>
      <c r="H74" s="6"/>
      <c r="I74" s="6"/>
      <c r="J74" s="6"/>
      <c r="K74" s="6"/>
    </row>
    <row r="75" spans="2:11">
      <c r="B75" s="1311" t="s">
        <v>72</v>
      </c>
      <c r="C75" s="100"/>
      <c r="D75" s="1311"/>
      <c r="E75" s="6"/>
      <c r="F75" s="6"/>
      <c r="G75" s="6"/>
      <c r="H75" s="6"/>
      <c r="I75" s="6"/>
      <c r="J75" s="6"/>
      <c r="K75" s="6"/>
    </row>
    <row r="76" spans="2:11" ht="15.75" thickBot="1">
      <c r="B76" s="1313"/>
      <c r="C76" s="101"/>
      <c r="D76" s="1313"/>
      <c r="E76" s="6"/>
      <c r="F76" s="6"/>
      <c r="G76" s="6"/>
      <c r="H76" s="6"/>
      <c r="I76" s="6"/>
      <c r="J76" s="6"/>
      <c r="K76" s="6"/>
    </row>
    <row r="77" spans="2:11" ht="15.75" thickBot="1">
      <c r="B77" s="38"/>
      <c r="C77" s="89"/>
      <c r="D77" s="6"/>
      <c r="E77" s="6"/>
      <c r="F77" s="6"/>
      <c r="G77" s="6"/>
      <c r="H77" s="6"/>
      <c r="I77" s="6"/>
      <c r="J77" s="6"/>
      <c r="K77" s="6"/>
    </row>
    <row r="78" spans="2:11" ht="180">
      <c r="B78" s="1311" t="s">
        <v>73</v>
      </c>
      <c r="C78" s="106"/>
      <c r="D78" s="64" t="s">
        <v>595</v>
      </c>
      <c r="E78" s="6"/>
      <c r="F78" s="6"/>
      <c r="G78" s="6"/>
      <c r="H78" s="6"/>
      <c r="I78" s="6"/>
      <c r="J78" s="6"/>
      <c r="K78" s="6"/>
    </row>
    <row r="79" spans="2:11" ht="204">
      <c r="B79" s="1312"/>
      <c r="C79" s="95"/>
      <c r="D79" s="47" t="s">
        <v>596</v>
      </c>
      <c r="E79" s="6"/>
      <c r="F79" s="6"/>
      <c r="G79" s="6"/>
      <c r="H79" s="6"/>
      <c r="I79" s="6"/>
      <c r="J79" s="6"/>
      <c r="K79" s="6"/>
    </row>
    <row r="80" spans="2:11" ht="48">
      <c r="B80" s="1312"/>
      <c r="C80" s="95"/>
      <c r="D80" s="47" t="s">
        <v>597</v>
      </c>
      <c r="E80" s="6"/>
      <c r="F80" s="6"/>
      <c r="G80" s="6"/>
      <c r="H80" s="6"/>
      <c r="I80" s="6"/>
      <c r="J80" s="6"/>
      <c r="K80" s="6"/>
    </row>
    <row r="81" spans="2:11" ht="24">
      <c r="B81" s="1312"/>
      <c r="C81" s="95"/>
      <c r="D81" s="47" t="s">
        <v>598</v>
      </c>
      <c r="E81" s="6"/>
      <c r="F81" s="6"/>
      <c r="G81" s="6"/>
      <c r="H81" s="6"/>
      <c r="I81" s="6"/>
      <c r="J81" s="6"/>
      <c r="K81" s="6"/>
    </row>
    <row r="82" spans="2:11" ht="60">
      <c r="B82" s="1312"/>
      <c r="C82" s="95"/>
      <c r="D82" s="47" t="s">
        <v>599</v>
      </c>
      <c r="E82" s="6"/>
      <c r="F82" s="6"/>
      <c r="G82" s="6"/>
      <c r="H82" s="6"/>
      <c r="I82" s="6"/>
      <c r="J82" s="6"/>
      <c r="K82" s="6"/>
    </row>
    <row r="83" spans="2:11" ht="24">
      <c r="B83" s="1312"/>
      <c r="C83" s="95"/>
      <c r="D83" s="47" t="s">
        <v>600</v>
      </c>
      <c r="E83" s="6"/>
      <c r="F83" s="6"/>
      <c r="G83" s="6"/>
      <c r="H83" s="6"/>
      <c r="I83" s="6"/>
      <c r="J83" s="6"/>
      <c r="K83" s="6"/>
    </row>
    <row r="84" spans="2:11" ht="24">
      <c r="B84" s="1312"/>
      <c r="C84" s="95"/>
      <c r="D84" s="47" t="s">
        <v>601</v>
      </c>
      <c r="E84" s="6"/>
      <c r="F84" s="6"/>
      <c r="G84" s="6"/>
      <c r="H84" s="6"/>
      <c r="I84" s="6"/>
      <c r="J84" s="6"/>
      <c r="K84" s="6"/>
    </row>
    <row r="85" spans="2:11" ht="36">
      <c r="B85" s="1312"/>
      <c r="C85" s="95"/>
      <c r="D85" s="47" t="s">
        <v>602</v>
      </c>
      <c r="E85" s="6"/>
      <c r="F85" s="6"/>
      <c r="G85" s="6"/>
      <c r="H85" s="6"/>
      <c r="I85" s="6"/>
      <c r="J85" s="6"/>
      <c r="K85" s="6"/>
    </row>
    <row r="86" spans="2:11" ht="24">
      <c r="B86" s="1312"/>
      <c r="C86" s="95"/>
      <c r="D86" s="47" t="s">
        <v>603</v>
      </c>
      <c r="E86" s="6"/>
      <c r="F86" s="6"/>
      <c r="G86" s="6"/>
      <c r="H86" s="6"/>
      <c r="I86" s="6"/>
      <c r="J86" s="6"/>
      <c r="K86" s="6"/>
    </row>
    <row r="87" spans="2:11" ht="24">
      <c r="B87" s="1312"/>
      <c r="C87" s="95"/>
      <c r="D87" s="47" t="s">
        <v>604</v>
      </c>
      <c r="E87" s="6"/>
      <c r="F87" s="6"/>
      <c r="G87" s="6"/>
      <c r="H87" s="6"/>
      <c r="I87" s="6"/>
      <c r="J87" s="6"/>
      <c r="K87" s="6"/>
    </row>
    <row r="88" spans="2:11" ht="24">
      <c r="B88" s="1312"/>
      <c r="C88" s="95"/>
      <c r="D88" s="47" t="s">
        <v>605</v>
      </c>
      <c r="E88" s="6"/>
      <c r="F88" s="6"/>
      <c r="G88" s="6"/>
      <c r="H88" s="6"/>
      <c r="I88" s="6"/>
      <c r="J88" s="6"/>
      <c r="K88" s="6"/>
    </row>
    <row r="89" spans="2:11" ht="36">
      <c r="B89" s="1312"/>
      <c r="C89" s="95"/>
      <c r="D89" s="47" t="s">
        <v>606</v>
      </c>
      <c r="E89" s="6"/>
      <c r="F89" s="6"/>
      <c r="G89" s="6"/>
      <c r="H89" s="6"/>
      <c r="I89" s="6"/>
      <c r="J89" s="6"/>
      <c r="K89" s="6"/>
    </row>
    <row r="90" spans="2:11" ht="24">
      <c r="B90" s="1312"/>
      <c r="C90" s="95"/>
      <c r="D90" s="47" t="s">
        <v>607</v>
      </c>
      <c r="E90" s="6"/>
      <c r="F90" s="6"/>
      <c r="G90" s="6"/>
      <c r="H90" s="6"/>
      <c r="I90" s="6"/>
      <c r="J90" s="6"/>
      <c r="K90" s="6"/>
    </row>
    <row r="91" spans="2:11" ht="60.75" thickBot="1">
      <c r="B91" s="1313"/>
      <c r="C91" s="3"/>
      <c r="D91" s="41" t="s">
        <v>608</v>
      </c>
      <c r="E91" s="6"/>
      <c r="F91" s="6"/>
      <c r="G91" s="6"/>
      <c r="H91" s="6"/>
      <c r="I91" s="6"/>
      <c r="J91" s="6"/>
      <c r="K91" s="6"/>
    </row>
    <row r="92" spans="2:11" ht="36">
      <c r="B92" s="1311" t="s">
        <v>90</v>
      </c>
      <c r="C92" s="95"/>
      <c r="D92" s="54" t="s">
        <v>609</v>
      </c>
      <c r="E92" s="6"/>
      <c r="F92" s="6"/>
      <c r="G92" s="6"/>
      <c r="H92" s="6"/>
      <c r="I92" s="6"/>
      <c r="J92" s="6"/>
      <c r="K92" s="6"/>
    </row>
    <row r="93" spans="2:11" ht="36">
      <c r="B93" s="1312"/>
      <c r="C93" s="95"/>
      <c r="D93" s="47" t="s">
        <v>610</v>
      </c>
      <c r="E93" s="6"/>
      <c r="F93" s="6"/>
      <c r="G93" s="6"/>
      <c r="H93" s="6"/>
      <c r="I93" s="6"/>
      <c r="J93" s="6"/>
      <c r="K93" s="6"/>
    </row>
    <row r="94" spans="2:11">
      <c r="B94" s="1312"/>
      <c r="C94" s="95"/>
      <c r="D94" s="17"/>
      <c r="E94" s="6"/>
      <c r="F94" s="6"/>
      <c r="G94" s="6"/>
      <c r="H94" s="6"/>
      <c r="I94" s="6"/>
      <c r="J94" s="6"/>
      <c r="K94" s="6"/>
    </row>
    <row r="95" spans="2:11">
      <c r="B95" s="1312"/>
      <c r="C95" s="95"/>
      <c r="D95" s="47" t="s">
        <v>91</v>
      </c>
      <c r="E95" s="6"/>
      <c r="F95" s="6"/>
      <c r="G95" s="6"/>
      <c r="H95" s="6"/>
      <c r="I95" s="6"/>
      <c r="J95" s="6"/>
      <c r="K95" s="6"/>
    </row>
    <row r="96" spans="2:11" ht="37.5">
      <c r="B96" s="1312"/>
      <c r="C96" s="95"/>
      <c r="D96" s="47" t="s">
        <v>611</v>
      </c>
      <c r="E96" s="6"/>
      <c r="F96" s="6"/>
      <c r="G96" s="6"/>
      <c r="H96" s="6"/>
      <c r="I96" s="6"/>
      <c r="J96" s="6"/>
      <c r="K96" s="6"/>
    </row>
    <row r="97" spans="2:11" ht="49.5">
      <c r="B97" s="1312"/>
      <c r="C97" s="95"/>
      <c r="D97" s="47" t="s">
        <v>612</v>
      </c>
      <c r="E97" s="6"/>
      <c r="F97" s="6"/>
      <c r="G97" s="6"/>
      <c r="H97" s="6"/>
      <c r="I97" s="6"/>
      <c r="J97" s="6"/>
      <c r="K97" s="6"/>
    </row>
    <row r="98" spans="2:11" ht="25.5">
      <c r="B98" s="1312"/>
      <c r="C98" s="95"/>
      <c r="D98" s="47" t="s">
        <v>613</v>
      </c>
      <c r="E98" s="6"/>
      <c r="F98" s="6"/>
      <c r="G98" s="6"/>
      <c r="H98" s="6"/>
      <c r="I98" s="6"/>
      <c r="J98" s="6"/>
      <c r="K98" s="6"/>
    </row>
    <row r="99" spans="2:11">
      <c r="B99" s="1312"/>
      <c r="C99" s="95"/>
      <c r="D99" s="47" t="s">
        <v>614</v>
      </c>
      <c r="E99" s="6"/>
      <c r="F99" s="6"/>
      <c r="G99" s="6"/>
      <c r="H99" s="6"/>
      <c r="I99" s="6"/>
      <c r="J99" s="6"/>
      <c r="K99" s="6"/>
    </row>
    <row r="100" spans="2:11" ht="48.75" thickBot="1">
      <c r="B100" s="1313"/>
      <c r="C100" s="3"/>
      <c r="D100" s="72" t="s">
        <v>615</v>
      </c>
      <c r="E100" s="6"/>
      <c r="F100" s="6"/>
      <c r="G100" s="6"/>
      <c r="H100" s="6"/>
      <c r="I100" s="6"/>
      <c r="J100" s="6"/>
      <c r="K100" s="6"/>
    </row>
    <row r="101" spans="2:11">
      <c r="B101" s="6"/>
      <c r="D101" s="6"/>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sheetData>
  <mergeCells count="32">
    <mergeCell ref="B10:D10"/>
    <mergeCell ref="F10:S10"/>
    <mergeCell ref="F11:S11"/>
    <mergeCell ref="E12:R12"/>
    <mergeCell ref="E13:R13"/>
    <mergeCell ref="B78:B91"/>
    <mergeCell ref="B92:B100"/>
    <mergeCell ref="B61:D61"/>
    <mergeCell ref="B63:B74"/>
    <mergeCell ref="B75:B76"/>
    <mergeCell ref="D75:D76"/>
    <mergeCell ref="B15:B19"/>
    <mergeCell ref="B45:B51"/>
    <mergeCell ref="B58:E59"/>
    <mergeCell ref="D15:K15"/>
    <mergeCell ref="D16:K16"/>
    <mergeCell ref="D19:K19"/>
    <mergeCell ref="D31:K31"/>
    <mergeCell ref="C20:C21"/>
    <mergeCell ref="D20:D21"/>
    <mergeCell ref="E20:E21"/>
    <mergeCell ref="F20:J20"/>
    <mergeCell ref="D32:K32"/>
    <mergeCell ref="D33:K33"/>
    <mergeCell ref="B35:E35"/>
    <mergeCell ref="B36:B42"/>
    <mergeCell ref="B44:E44"/>
    <mergeCell ref="A1:P1"/>
    <mergeCell ref="A2:P2"/>
    <mergeCell ref="A3:P3"/>
    <mergeCell ref="A4:D4"/>
    <mergeCell ref="A5:P5"/>
  </mergeCells>
  <conditionalFormatting sqref="H30">
    <cfRule type="containsText" dxfId="66" priority="5" operator="containsText" text="ERROR">
      <formula>NOT(ISERROR(SEARCH("ERROR",H30)))</formula>
    </cfRule>
  </conditionalFormatting>
  <conditionalFormatting sqref="F10">
    <cfRule type="notContainsBlanks" dxfId="65" priority="4">
      <formula>LEN(TRIM(F10))&gt;0</formula>
    </cfRule>
  </conditionalFormatting>
  <conditionalFormatting sqref="F11:S11">
    <cfRule type="expression" dxfId="64" priority="2">
      <formula>E11="NO SE REPORTA"</formula>
    </cfRule>
    <cfRule type="expression" dxfId="63" priority="3">
      <formula>E10="NO APLICA"</formula>
    </cfRule>
  </conditionalFormatting>
  <conditionalFormatting sqref="E12:R12">
    <cfRule type="expression" dxfId="62"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18">
      <formula1>0</formula1>
    </dataValidation>
    <dataValidation type="decimal" allowBlank="1" showInputMessage="1" showErrorMessage="1" errorTitle="ERROR" error="Escriba un valor entre 0% y 100%" sqref="F22:H29">
      <formula1>0</formula1>
      <formula2>1</formula2>
    </dataValidation>
    <dataValidation allowBlank="1" showInputMessage="1" showErrorMessage="1" sqref="H30 I22:I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U179"/>
  <sheetViews>
    <sheetView showGridLines="0" topLeftCell="A12"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634</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80" t="s">
        <v>1202</v>
      </c>
      <c r="C8" s="224">
        <v>2020</v>
      </c>
      <c r="D8" s="229">
        <f>IF(E10="NO APLICA","NO APLICA",IF(E11="NO SE REPORTA","SIN INFORMACION",+E22))</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75" thickBot="1">
      <c r="B15" s="1311" t="s">
        <v>2</v>
      </c>
      <c r="C15" s="90"/>
      <c r="D15" s="1328" t="s">
        <v>3</v>
      </c>
      <c r="E15" s="1329"/>
      <c r="F15" s="1329"/>
      <c r="G15" s="1329"/>
      <c r="H15" s="1329"/>
      <c r="I15" s="1330"/>
      <c r="J15" s="6"/>
      <c r="K15" s="6"/>
    </row>
    <row r="16" spans="1:21" ht="36.75" thickBot="1">
      <c r="B16" s="1312"/>
      <c r="C16" s="95"/>
      <c r="D16" s="44" t="s">
        <v>648</v>
      </c>
      <c r="E16" s="7"/>
      <c r="F16" s="6"/>
      <c r="G16" s="6"/>
      <c r="H16" s="6"/>
      <c r="I16" s="22"/>
      <c r="J16" s="6"/>
      <c r="K16" s="6"/>
    </row>
    <row r="17" spans="2:11" ht="72.75" thickBot="1">
      <c r="B17" s="1312"/>
      <c r="C17" s="95"/>
      <c r="D17" s="41" t="s">
        <v>649</v>
      </c>
      <c r="E17" s="7"/>
      <c r="F17" s="6"/>
      <c r="G17" s="6"/>
      <c r="H17" s="6"/>
      <c r="I17" s="22"/>
      <c r="J17" s="6"/>
      <c r="K17" s="6"/>
    </row>
    <row r="18" spans="2:11" ht="15.75" thickBot="1">
      <c r="B18" s="1312"/>
      <c r="C18" s="93"/>
      <c r="D18" s="1355"/>
      <c r="E18" s="1356"/>
      <c r="F18" s="1356"/>
      <c r="G18" s="1356"/>
      <c r="H18" s="1356"/>
      <c r="I18" s="1357"/>
      <c r="J18" s="6"/>
      <c r="K18" s="6"/>
    </row>
    <row r="19" spans="2:11" ht="15.75" thickBot="1">
      <c r="B19" s="1312"/>
      <c r="C19" s="95"/>
      <c r="D19" s="44" t="s">
        <v>150</v>
      </c>
      <c r="E19" s="39" t="s">
        <v>20</v>
      </c>
      <c r="F19" s="39" t="s">
        <v>21</v>
      </c>
      <c r="G19" s="39" t="s">
        <v>22</v>
      </c>
      <c r="H19" s="39" t="s">
        <v>23</v>
      </c>
      <c r="I19" s="39" t="s">
        <v>151</v>
      </c>
      <c r="J19" s="6"/>
      <c r="K19" s="6"/>
    </row>
    <row r="20" spans="2:11" ht="48.75" thickBot="1">
      <c r="B20" s="1312"/>
      <c r="C20" s="95"/>
      <c r="D20" s="130" t="s">
        <v>650</v>
      </c>
      <c r="E20" s="7"/>
      <c r="F20" s="7"/>
      <c r="G20" s="7"/>
      <c r="H20" s="7"/>
      <c r="I20" s="43">
        <f>SUM(E20:H20)</f>
        <v>0</v>
      </c>
      <c r="J20" s="6"/>
      <c r="K20" s="6"/>
    </row>
    <row r="21" spans="2:11" ht="36.75" thickBot="1">
      <c r="B21" s="1312"/>
      <c r="C21" s="95"/>
      <c r="D21" s="130" t="s">
        <v>651</v>
      </c>
      <c r="E21" s="7"/>
      <c r="F21" s="7"/>
      <c r="G21" s="7"/>
      <c r="H21" s="7"/>
      <c r="I21" s="43">
        <f>SUM(E21:H21)</f>
        <v>0</v>
      </c>
      <c r="J21" s="6"/>
      <c r="K21" s="6"/>
    </row>
    <row r="22" spans="2:11" ht="48.75" thickBot="1">
      <c r="B22" s="1313"/>
      <c r="C22" s="3"/>
      <c r="D22" s="130" t="s">
        <v>652</v>
      </c>
      <c r="E22" s="146">
        <f>IFERROR(E21/E20,0)</f>
        <v>0</v>
      </c>
      <c r="F22" s="146">
        <f>IFERROR(F21/F20,0)</f>
        <v>0</v>
      </c>
      <c r="G22" s="146">
        <f>IFERROR(G21/G20,0)</f>
        <v>0</v>
      </c>
      <c r="H22" s="146">
        <f>IFERROR(H21/H20,0)</f>
        <v>0</v>
      </c>
      <c r="I22" s="146">
        <f>IFERROR(I21/I20,0)</f>
        <v>0</v>
      </c>
      <c r="J22" s="6"/>
      <c r="K22" s="6"/>
    </row>
    <row r="23" spans="2:11" ht="36" customHeight="1" thickBot="1">
      <c r="B23" s="48" t="s">
        <v>34</v>
      </c>
      <c r="C23" s="94"/>
      <c r="D23" s="1323" t="s">
        <v>653</v>
      </c>
      <c r="E23" s="1324"/>
      <c r="F23" s="1324"/>
      <c r="G23" s="1324"/>
      <c r="H23" s="1324"/>
      <c r="I23" s="1325"/>
      <c r="J23" s="6"/>
      <c r="K23" s="6"/>
    </row>
    <row r="24" spans="2:11" ht="36" customHeight="1" thickBot="1">
      <c r="B24" s="48" t="s">
        <v>36</v>
      </c>
      <c r="C24" s="94"/>
      <c r="D24" s="1323" t="s">
        <v>159</v>
      </c>
      <c r="E24" s="1324"/>
      <c r="F24" s="1324"/>
      <c r="G24" s="1324"/>
      <c r="H24" s="1324"/>
      <c r="I24" s="1325"/>
      <c r="J24" s="6"/>
      <c r="K24" s="6"/>
    </row>
    <row r="25" spans="2:11" ht="15.75" thickBot="1">
      <c r="B25" s="38"/>
      <c r="C25" s="89"/>
      <c r="D25" s="6"/>
      <c r="E25" s="6"/>
      <c r="F25" s="6"/>
      <c r="G25" s="6"/>
      <c r="H25" s="6"/>
      <c r="I25" s="6"/>
      <c r="J25" s="6"/>
      <c r="K25" s="6"/>
    </row>
    <row r="26" spans="2:11" ht="24" customHeight="1" thickBot="1">
      <c r="B26" s="1314" t="s">
        <v>38</v>
      </c>
      <c r="C26" s="1315"/>
      <c r="D26" s="1315"/>
      <c r="E26" s="1316"/>
      <c r="F26" s="6"/>
      <c r="G26" s="6"/>
      <c r="H26" s="6"/>
      <c r="I26" s="6"/>
      <c r="J26" s="6"/>
      <c r="K26" s="6"/>
    </row>
    <row r="27" spans="2:11" ht="15.75" thickBot="1">
      <c r="B27" s="1311">
        <v>1</v>
      </c>
      <c r="C27" s="95"/>
      <c r="D27" s="49" t="s">
        <v>39</v>
      </c>
      <c r="E27" s="31"/>
      <c r="F27" s="6"/>
      <c r="G27" s="6"/>
      <c r="H27" s="6"/>
      <c r="I27" s="6"/>
      <c r="J27" s="6"/>
      <c r="K27" s="6"/>
    </row>
    <row r="28" spans="2:11" ht="15.75" thickBot="1">
      <c r="B28" s="1312"/>
      <c r="C28" s="95"/>
      <c r="D28" s="41" t="s">
        <v>40</v>
      </c>
      <c r="E28" s="31"/>
      <c r="F28" s="6"/>
      <c r="G28" s="6"/>
      <c r="H28" s="6"/>
      <c r="I28" s="6"/>
      <c r="J28" s="6"/>
      <c r="K28" s="6"/>
    </row>
    <row r="29" spans="2:11" ht="15.75" thickBot="1">
      <c r="B29" s="1312"/>
      <c r="C29" s="95"/>
      <c r="D29" s="41" t="s">
        <v>41</v>
      </c>
      <c r="E29" s="31"/>
      <c r="F29" s="6"/>
      <c r="G29" s="6"/>
      <c r="H29" s="6"/>
      <c r="I29" s="6"/>
      <c r="J29" s="6"/>
      <c r="K29" s="6"/>
    </row>
    <row r="30" spans="2:11" ht="15.75" thickBot="1">
      <c r="B30" s="1312"/>
      <c r="C30" s="95"/>
      <c r="D30" s="41" t="s">
        <v>42</v>
      </c>
      <c r="E30" s="31"/>
      <c r="F30" s="6"/>
      <c r="G30" s="6"/>
      <c r="H30" s="6"/>
      <c r="I30" s="6"/>
      <c r="J30" s="6"/>
      <c r="K30" s="6"/>
    </row>
    <row r="31" spans="2:11" ht="15.75" thickBot="1">
      <c r="B31" s="1312"/>
      <c r="C31" s="95"/>
      <c r="D31" s="41" t="s">
        <v>43</v>
      </c>
      <c r="E31" s="31"/>
      <c r="F31" s="6"/>
      <c r="G31" s="6"/>
      <c r="H31" s="6"/>
      <c r="I31" s="6"/>
      <c r="J31" s="6"/>
      <c r="K31" s="6"/>
    </row>
    <row r="32" spans="2:11" ht="15.75" thickBot="1">
      <c r="B32" s="1312"/>
      <c r="C32" s="95"/>
      <c r="D32" s="41" t="s">
        <v>44</v>
      </c>
      <c r="E32" s="31"/>
      <c r="F32" s="6"/>
      <c r="G32" s="6"/>
      <c r="H32" s="6"/>
      <c r="I32" s="6"/>
      <c r="J32" s="6"/>
      <c r="K32" s="6"/>
    </row>
    <row r="33" spans="2:11" ht="15.75" thickBot="1">
      <c r="B33" s="1313"/>
      <c r="C33" s="3"/>
      <c r="D33" s="41" t="s">
        <v>45</v>
      </c>
      <c r="E33" s="31"/>
      <c r="F33" s="6"/>
      <c r="G33" s="6"/>
      <c r="H33" s="6"/>
      <c r="I33" s="6"/>
      <c r="J33" s="6"/>
      <c r="K33" s="6"/>
    </row>
    <row r="34" spans="2:11" ht="15.75" thickBot="1">
      <c r="B34" s="2"/>
      <c r="C34" s="77"/>
      <c r="D34" s="6"/>
      <c r="E34" s="6"/>
      <c r="F34" s="6"/>
      <c r="G34" s="6"/>
      <c r="H34" s="6"/>
      <c r="I34" s="6"/>
      <c r="J34" s="6"/>
      <c r="K34" s="6"/>
    </row>
    <row r="35" spans="2:11" ht="15.75" thickBot="1">
      <c r="B35" s="1314" t="s">
        <v>46</v>
      </c>
      <c r="C35" s="1315"/>
      <c r="D35" s="1315"/>
      <c r="E35" s="1316"/>
      <c r="F35" s="6"/>
      <c r="G35" s="6"/>
      <c r="H35" s="6"/>
      <c r="I35" s="6"/>
      <c r="J35" s="6"/>
      <c r="K35" s="6"/>
    </row>
    <row r="36" spans="2:11" ht="15.75" thickBot="1">
      <c r="B36" s="1311">
        <v>1</v>
      </c>
      <c r="C36" s="95"/>
      <c r="D36" s="49" t="s">
        <v>39</v>
      </c>
      <c r="E36" s="448" t="s">
        <v>47</v>
      </c>
      <c r="F36" s="6"/>
      <c r="G36" s="6"/>
      <c r="H36" s="6"/>
      <c r="I36" s="6"/>
      <c r="J36" s="6"/>
      <c r="K36" s="6"/>
    </row>
    <row r="37" spans="2:11" ht="15.75" thickBot="1">
      <c r="B37" s="1312"/>
      <c r="C37" s="95"/>
      <c r="D37" s="41" t="s">
        <v>40</v>
      </c>
      <c r="E37" s="448" t="s">
        <v>160</v>
      </c>
      <c r="F37" s="6"/>
      <c r="G37" s="6"/>
      <c r="H37" s="6"/>
      <c r="I37" s="6"/>
      <c r="J37" s="6"/>
      <c r="K37" s="6"/>
    </row>
    <row r="38" spans="2:11" ht="15.75" thickBot="1">
      <c r="B38" s="1312"/>
      <c r="C38" s="95"/>
      <c r="D38" s="41" t="s">
        <v>41</v>
      </c>
      <c r="E38" s="318"/>
      <c r="F38" s="6"/>
      <c r="G38" s="6"/>
      <c r="H38" s="6"/>
      <c r="I38" s="6"/>
      <c r="J38" s="6"/>
      <c r="K38" s="6"/>
    </row>
    <row r="39" spans="2:11" ht="15.75" thickBot="1">
      <c r="B39" s="1312"/>
      <c r="C39" s="95"/>
      <c r="D39" s="41" t="s">
        <v>42</v>
      </c>
      <c r="E39" s="318"/>
      <c r="F39" s="6"/>
      <c r="G39" s="6"/>
      <c r="H39" s="6"/>
      <c r="I39" s="6"/>
      <c r="J39" s="6"/>
      <c r="K39" s="6"/>
    </row>
    <row r="40" spans="2:11" ht="15.75" thickBot="1">
      <c r="B40" s="1312"/>
      <c r="C40" s="95"/>
      <c r="D40" s="41" t="s">
        <v>43</v>
      </c>
      <c r="E40" s="318"/>
      <c r="F40" s="6"/>
      <c r="G40" s="6"/>
      <c r="H40" s="6"/>
      <c r="I40" s="6"/>
      <c r="J40" s="6"/>
      <c r="K40" s="6"/>
    </row>
    <row r="41" spans="2:11" ht="15.75" thickBot="1">
      <c r="B41" s="1312"/>
      <c r="C41" s="95"/>
      <c r="D41" s="41" t="s">
        <v>44</v>
      </c>
      <c r="E41" s="318"/>
      <c r="F41" s="6"/>
      <c r="G41" s="6"/>
      <c r="H41" s="6"/>
      <c r="I41" s="6"/>
      <c r="J41" s="6"/>
      <c r="K41" s="6"/>
    </row>
    <row r="42" spans="2:11" ht="15.75" thickBot="1">
      <c r="B42" s="1313"/>
      <c r="C42" s="3"/>
      <c r="D42" s="41" t="s">
        <v>45</v>
      </c>
      <c r="E42" s="318"/>
      <c r="F42" s="6"/>
      <c r="G42" s="6"/>
      <c r="H42" s="6"/>
      <c r="I42" s="6"/>
      <c r="J42" s="6"/>
      <c r="K42" s="6"/>
    </row>
    <row r="43" spans="2:11" ht="15.75" thickBot="1">
      <c r="B43" s="38"/>
      <c r="C43" s="89"/>
      <c r="D43" s="6"/>
      <c r="E43" s="6"/>
      <c r="F43" s="6"/>
      <c r="G43" s="6"/>
      <c r="H43" s="6"/>
      <c r="I43" s="6"/>
      <c r="J43" s="6"/>
      <c r="K43" s="6"/>
    </row>
    <row r="44" spans="2:11" ht="15" customHeight="1" thickBot="1">
      <c r="B44" s="122" t="s">
        <v>49</v>
      </c>
      <c r="C44" s="123"/>
      <c r="D44" s="123"/>
      <c r="E44" s="124"/>
      <c r="G44" s="6"/>
      <c r="H44" s="6"/>
      <c r="I44" s="6"/>
      <c r="J44" s="6"/>
      <c r="K44" s="6"/>
    </row>
    <row r="45" spans="2:11" ht="24.75" thickBot="1">
      <c r="B45" s="48" t="s">
        <v>50</v>
      </c>
      <c r="C45" s="41" t="s">
        <v>51</v>
      </c>
      <c r="D45" s="41" t="s">
        <v>52</v>
      </c>
      <c r="E45" s="41" t="s">
        <v>53</v>
      </c>
      <c r="F45" s="6"/>
      <c r="G45" s="6"/>
      <c r="H45" s="6"/>
      <c r="I45" s="6"/>
      <c r="J45" s="6"/>
    </row>
    <row r="46" spans="2:11" ht="72.75" thickBot="1">
      <c r="B46" s="50">
        <v>42401</v>
      </c>
      <c r="C46" s="41">
        <v>0.01</v>
      </c>
      <c r="D46" s="51" t="s">
        <v>654</v>
      </c>
      <c r="E46" s="41"/>
      <c r="F46" s="6"/>
      <c r="G46" s="6"/>
      <c r="H46" s="6"/>
      <c r="I46" s="6"/>
      <c r="J46" s="6"/>
    </row>
    <row r="47" spans="2:11" ht="15.75" thickBot="1">
      <c r="B47" s="4"/>
      <c r="C47" s="96"/>
      <c r="D47" s="6"/>
      <c r="E47" s="6"/>
      <c r="F47" s="6"/>
      <c r="G47" s="6"/>
      <c r="H47" s="6"/>
      <c r="I47" s="6"/>
      <c r="J47" s="6"/>
      <c r="K47" s="6"/>
    </row>
    <row r="48" spans="2:11" ht="15.75" thickBot="1">
      <c r="B48" s="447" t="s">
        <v>55</v>
      </c>
      <c r="C48" s="97"/>
      <c r="D48" s="6"/>
      <c r="E48" s="6"/>
      <c r="F48" s="6"/>
      <c r="G48" s="6"/>
      <c r="H48" s="6"/>
      <c r="I48" s="6"/>
      <c r="J48" s="6"/>
      <c r="K48" s="6"/>
    </row>
    <row r="49" spans="2:11">
      <c r="B49" s="1405"/>
      <c r="C49" s="1406"/>
      <c r="D49" s="1406"/>
      <c r="E49" s="1407"/>
      <c r="F49" s="6"/>
      <c r="G49" s="6"/>
      <c r="H49" s="6"/>
      <c r="I49" s="6"/>
      <c r="J49" s="6"/>
      <c r="K49" s="6"/>
    </row>
    <row r="50" spans="2:11" ht="15.75" thickBot="1">
      <c r="B50" s="1408"/>
      <c r="C50" s="1409"/>
      <c r="D50" s="1409"/>
      <c r="E50" s="1410"/>
      <c r="F50" s="6"/>
      <c r="G50" s="6"/>
      <c r="H50" s="6"/>
      <c r="I50" s="6"/>
      <c r="J50" s="6"/>
      <c r="K50" s="6"/>
    </row>
    <row r="51" spans="2:11" ht="15.75" thickBot="1">
      <c r="B51" s="6"/>
      <c r="D51" s="6"/>
      <c r="E51" s="6"/>
      <c r="F51" s="6"/>
      <c r="G51" s="6"/>
      <c r="H51" s="6"/>
      <c r="I51" s="6"/>
      <c r="J51" s="6"/>
      <c r="K51" s="6"/>
    </row>
    <row r="52" spans="2:11" ht="24.75" thickBot="1">
      <c r="B52" s="52" t="s">
        <v>56</v>
      </c>
      <c r="C52" s="98"/>
      <c r="D52" s="6"/>
      <c r="E52" s="6"/>
      <c r="F52" s="6"/>
      <c r="G52" s="6"/>
      <c r="H52" s="6"/>
      <c r="I52" s="6"/>
      <c r="J52" s="6"/>
      <c r="K52" s="6"/>
    </row>
    <row r="53" spans="2:11" ht="15.75" thickBot="1">
      <c r="B53" s="2"/>
      <c r="C53" s="77"/>
      <c r="D53" s="6"/>
      <c r="E53" s="6"/>
      <c r="F53" s="6"/>
      <c r="G53" s="6"/>
      <c r="H53" s="6"/>
      <c r="I53" s="6"/>
      <c r="J53" s="6"/>
      <c r="K53" s="6"/>
    </row>
    <row r="54" spans="2:11" ht="84.75" thickBot="1">
      <c r="B54" s="53" t="s">
        <v>57</v>
      </c>
      <c r="C54" s="99"/>
      <c r="D54" s="44" t="s">
        <v>635</v>
      </c>
      <c r="E54" s="6"/>
      <c r="F54" s="6"/>
      <c r="G54" s="6"/>
      <c r="H54" s="6"/>
      <c r="I54" s="6"/>
      <c r="J54" s="6"/>
      <c r="K54" s="6"/>
    </row>
    <row r="55" spans="2:11">
      <c r="B55" s="1311" t="s">
        <v>59</v>
      </c>
      <c r="C55" s="95"/>
      <c r="D55" s="54" t="s">
        <v>60</v>
      </c>
      <c r="E55" s="6"/>
      <c r="F55" s="6"/>
      <c r="G55" s="6"/>
      <c r="H55" s="6"/>
      <c r="I55" s="6"/>
      <c r="J55" s="6"/>
      <c r="K55" s="6"/>
    </row>
    <row r="56" spans="2:11" ht="84">
      <c r="B56" s="1312"/>
      <c r="C56" s="95"/>
      <c r="D56" s="47" t="s">
        <v>636</v>
      </c>
      <c r="E56" s="6"/>
      <c r="F56" s="6"/>
      <c r="G56" s="6"/>
      <c r="H56" s="6"/>
      <c r="I56" s="6"/>
      <c r="J56" s="6"/>
      <c r="K56" s="6"/>
    </row>
    <row r="57" spans="2:11">
      <c r="B57" s="1312"/>
      <c r="C57" s="95"/>
      <c r="D57" s="54" t="s">
        <v>134</v>
      </c>
      <c r="E57" s="6"/>
      <c r="F57" s="6"/>
      <c r="G57" s="6"/>
      <c r="H57" s="6"/>
      <c r="I57" s="6"/>
      <c r="J57" s="6"/>
      <c r="K57" s="6"/>
    </row>
    <row r="58" spans="2:11">
      <c r="B58" s="1312"/>
      <c r="C58" s="95"/>
      <c r="D58" s="47" t="s">
        <v>64</v>
      </c>
      <c r="E58" s="6"/>
      <c r="F58" s="6"/>
      <c r="G58" s="6"/>
      <c r="H58" s="6"/>
      <c r="I58" s="6"/>
      <c r="J58" s="6"/>
      <c r="K58" s="6"/>
    </row>
    <row r="59" spans="2:11" ht="36">
      <c r="B59" s="1312"/>
      <c r="C59" s="95"/>
      <c r="D59" s="47" t="s">
        <v>637</v>
      </c>
      <c r="E59" s="6"/>
      <c r="F59" s="6"/>
      <c r="G59" s="6"/>
      <c r="H59" s="6"/>
      <c r="I59" s="6"/>
      <c r="J59" s="6"/>
      <c r="K59" s="6"/>
    </row>
    <row r="60" spans="2:11" ht="24">
      <c r="B60" s="1312"/>
      <c r="C60" s="95"/>
      <c r="D60" s="47" t="s">
        <v>638</v>
      </c>
      <c r="E60" s="6"/>
      <c r="F60" s="6"/>
      <c r="G60" s="6"/>
      <c r="H60" s="6"/>
      <c r="I60" s="6"/>
      <c r="J60" s="6"/>
      <c r="K60" s="6"/>
    </row>
    <row r="61" spans="2:11">
      <c r="B61" s="1312"/>
      <c r="C61" s="95"/>
      <c r="D61" s="47" t="s">
        <v>639</v>
      </c>
      <c r="E61" s="6"/>
      <c r="F61" s="6"/>
      <c r="G61" s="6"/>
      <c r="H61" s="6"/>
      <c r="I61" s="6"/>
      <c r="J61" s="6"/>
      <c r="K61" s="6"/>
    </row>
    <row r="62" spans="2:11">
      <c r="B62" s="1312"/>
      <c r="C62" s="95"/>
      <c r="D62" s="54" t="s">
        <v>141</v>
      </c>
      <c r="E62" s="6"/>
      <c r="F62" s="6"/>
      <c r="G62" s="6"/>
      <c r="H62" s="6"/>
      <c r="I62" s="6"/>
      <c r="J62" s="6"/>
      <c r="K62" s="6"/>
    </row>
    <row r="63" spans="2:11" ht="60.75" thickBot="1">
      <c r="B63" s="1313"/>
      <c r="C63" s="3"/>
      <c r="D63" s="41" t="s">
        <v>640</v>
      </c>
      <c r="E63" s="6"/>
      <c r="F63" s="6"/>
      <c r="G63" s="6"/>
      <c r="H63" s="6"/>
      <c r="I63" s="6"/>
      <c r="J63" s="6"/>
      <c r="K63" s="6"/>
    </row>
    <row r="64" spans="2:11" ht="24.75" thickBot="1">
      <c r="B64" s="48" t="s">
        <v>72</v>
      </c>
      <c r="C64" s="3"/>
      <c r="D64" s="41"/>
      <c r="E64" s="6"/>
      <c r="F64" s="6"/>
      <c r="G64" s="6"/>
      <c r="H64" s="6"/>
      <c r="I64" s="6"/>
      <c r="J64" s="6"/>
      <c r="K64" s="6"/>
    </row>
    <row r="65" spans="2:11" ht="276">
      <c r="B65" s="1311" t="s">
        <v>73</v>
      </c>
      <c r="C65" s="95"/>
      <c r="D65" s="47" t="s">
        <v>641</v>
      </c>
      <c r="E65" s="6"/>
      <c r="F65" s="6"/>
      <c r="G65" s="6"/>
      <c r="H65" s="6"/>
      <c r="I65" s="6"/>
      <c r="J65" s="6"/>
      <c r="K65" s="6"/>
    </row>
    <row r="66" spans="2:11" ht="132">
      <c r="B66" s="1312"/>
      <c r="C66" s="95"/>
      <c r="D66" s="47" t="s">
        <v>642</v>
      </c>
      <c r="E66" s="6"/>
      <c r="F66" s="6"/>
      <c r="G66" s="6"/>
      <c r="H66" s="6"/>
      <c r="I66" s="6"/>
      <c r="J66" s="6"/>
      <c r="K66" s="6"/>
    </row>
    <row r="67" spans="2:11" ht="72.75" thickBot="1">
      <c r="B67" s="1313"/>
      <c r="C67" s="3"/>
      <c r="D67" s="41" t="s">
        <v>643</v>
      </c>
      <c r="E67" s="6"/>
      <c r="F67" s="6"/>
      <c r="G67" s="6"/>
      <c r="H67" s="6"/>
      <c r="I67" s="6"/>
      <c r="J67" s="6"/>
      <c r="K67" s="6"/>
    </row>
    <row r="68" spans="2:11">
      <c r="B68" s="1311" t="s">
        <v>90</v>
      </c>
      <c r="C68" s="95"/>
      <c r="D68" s="47"/>
      <c r="E68" s="6"/>
      <c r="F68" s="6"/>
      <c r="G68" s="6"/>
      <c r="H68" s="6"/>
      <c r="I68" s="6"/>
      <c r="J68" s="6"/>
      <c r="K68" s="6"/>
    </row>
    <row r="69" spans="2:11">
      <c r="B69" s="1312"/>
      <c r="C69" s="95"/>
      <c r="D69" s="17"/>
      <c r="E69" s="6"/>
      <c r="F69" s="6"/>
      <c r="G69" s="6"/>
      <c r="H69" s="6"/>
      <c r="I69" s="6"/>
      <c r="J69" s="6"/>
      <c r="K69" s="6"/>
    </row>
    <row r="70" spans="2:11">
      <c r="B70" s="1312"/>
      <c r="C70" s="95"/>
      <c r="D70" s="47" t="s">
        <v>91</v>
      </c>
      <c r="E70" s="6"/>
      <c r="F70" s="6"/>
      <c r="G70" s="6"/>
      <c r="H70" s="6"/>
      <c r="I70" s="6"/>
      <c r="J70" s="6"/>
      <c r="K70" s="6"/>
    </row>
    <row r="71" spans="2:11" ht="61.5">
      <c r="B71" s="1312"/>
      <c r="C71" s="95"/>
      <c r="D71" s="47" t="s">
        <v>644</v>
      </c>
      <c r="E71" s="6"/>
      <c r="F71" s="6"/>
      <c r="G71" s="6"/>
      <c r="H71" s="6"/>
      <c r="I71" s="6"/>
      <c r="J71" s="6"/>
      <c r="K71" s="6"/>
    </row>
    <row r="72" spans="2:11" ht="49.5">
      <c r="B72" s="1312"/>
      <c r="C72" s="95"/>
      <c r="D72" s="47" t="s">
        <v>645</v>
      </c>
      <c r="E72" s="6"/>
      <c r="F72" s="6"/>
      <c r="G72" s="6"/>
      <c r="H72" s="6"/>
      <c r="I72" s="6"/>
      <c r="J72" s="6"/>
      <c r="K72" s="6"/>
    </row>
    <row r="73" spans="2:11" ht="49.5">
      <c r="B73" s="1312"/>
      <c r="C73" s="95"/>
      <c r="D73" s="47" t="s">
        <v>646</v>
      </c>
      <c r="E73" s="6"/>
      <c r="F73" s="6"/>
      <c r="G73" s="6"/>
      <c r="H73" s="6"/>
      <c r="I73" s="6"/>
      <c r="J73" s="6"/>
      <c r="K73" s="6"/>
    </row>
    <row r="74" spans="2:11" ht="72.75" thickBot="1">
      <c r="B74" s="1313"/>
      <c r="C74" s="3"/>
      <c r="D74" s="41" t="s">
        <v>647</v>
      </c>
      <c r="E74" s="6"/>
      <c r="F74" s="6"/>
      <c r="G74" s="6"/>
      <c r="H74" s="6"/>
      <c r="I74" s="6"/>
      <c r="J74" s="6"/>
      <c r="K74" s="6"/>
    </row>
    <row r="75" spans="2:11">
      <c r="B75" s="6"/>
      <c r="D75" s="6"/>
      <c r="E75" s="6"/>
      <c r="F75" s="6"/>
      <c r="G75" s="6"/>
      <c r="H75" s="6"/>
      <c r="I75" s="6"/>
      <c r="J75" s="6"/>
      <c r="K75" s="6"/>
    </row>
    <row r="76" spans="2:11">
      <c r="B76" s="6"/>
      <c r="D76" s="6"/>
      <c r="E76" s="6"/>
      <c r="F76" s="6"/>
      <c r="G76" s="6"/>
      <c r="H76" s="6"/>
      <c r="I76" s="6"/>
      <c r="J76" s="6"/>
      <c r="K76" s="6"/>
    </row>
    <row r="77" spans="2:11">
      <c r="B77" s="6"/>
      <c r="D77" s="6"/>
      <c r="E77" s="6"/>
      <c r="F77" s="6"/>
      <c r="G77" s="6"/>
      <c r="H77" s="6"/>
      <c r="I77" s="6"/>
      <c r="J77" s="6"/>
      <c r="K77" s="6"/>
    </row>
    <row r="78" spans="2:11">
      <c r="B78" s="6"/>
      <c r="D78" s="6"/>
      <c r="E78" s="6"/>
      <c r="F78" s="6"/>
      <c r="G78" s="6"/>
      <c r="H78" s="6"/>
      <c r="I78" s="6"/>
      <c r="J78" s="6"/>
      <c r="K78" s="6"/>
    </row>
    <row r="79" spans="2:11">
      <c r="B79" s="6"/>
      <c r="D79" s="6"/>
      <c r="E79" s="6"/>
      <c r="F79" s="6"/>
      <c r="G79" s="6"/>
      <c r="H79" s="6"/>
      <c r="I79" s="6"/>
      <c r="J79" s="6"/>
      <c r="K79" s="6"/>
    </row>
    <row r="80" spans="2:11">
      <c r="B80" s="6"/>
      <c r="D80" s="6"/>
      <c r="E80" s="6"/>
      <c r="F80" s="6"/>
      <c r="G80" s="6"/>
      <c r="H80" s="6"/>
      <c r="I80" s="6"/>
      <c r="J80" s="6"/>
      <c r="K80" s="6"/>
    </row>
    <row r="81" spans="2:11">
      <c r="B81" s="6"/>
      <c r="D81" s="6"/>
      <c r="E81" s="6"/>
      <c r="F81" s="6"/>
      <c r="G81" s="6"/>
      <c r="H81" s="6"/>
      <c r="I81" s="6"/>
      <c r="J81" s="6"/>
      <c r="K81" s="6"/>
    </row>
    <row r="82" spans="2:11">
      <c r="B82" s="6"/>
      <c r="D82" s="6"/>
      <c r="E82" s="6"/>
      <c r="F82" s="6"/>
      <c r="G82" s="6"/>
      <c r="H82" s="6"/>
      <c r="I82" s="6"/>
      <c r="J82" s="6"/>
      <c r="K82" s="6"/>
    </row>
    <row r="83" spans="2:11">
      <c r="B83" s="6"/>
      <c r="D83" s="6"/>
      <c r="E83" s="6"/>
      <c r="F83" s="6"/>
      <c r="G83" s="6"/>
      <c r="H83" s="6"/>
      <c r="I83" s="6"/>
      <c r="J83" s="6"/>
      <c r="K83" s="6"/>
    </row>
    <row r="84" spans="2:11">
      <c r="B84" s="6"/>
      <c r="D84" s="6"/>
      <c r="E84" s="6"/>
      <c r="F84" s="6"/>
      <c r="G84" s="6"/>
      <c r="H84" s="6"/>
      <c r="I84" s="6"/>
      <c r="J84" s="6"/>
      <c r="K84" s="6"/>
    </row>
    <row r="85" spans="2:11">
      <c r="B85" s="6"/>
      <c r="D85" s="6"/>
      <c r="E85" s="6"/>
      <c r="F85" s="6"/>
      <c r="G85" s="6"/>
      <c r="H85" s="6"/>
      <c r="I85" s="6"/>
      <c r="J85" s="6"/>
      <c r="K85" s="6"/>
    </row>
    <row r="86" spans="2:11">
      <c r="B86" s="6"/>
      <c r="D86" s="6"/>
      <c r="E86" s="6"/>
      <c r="F86" s="6"/>
      <c r="G86" s="6"/>
      <c r="H86" s="6"/>
      <c r="I86" s="6"/>
      <c r="J86" s="6"/>
      <c r="K86" s="6"/>
    </row>
    <row r="87" spans="2:11">
      <c r="B87" s="6"/>
      <c r="D87" s="6"/>
      <c r="E87" s="6"/>
      <c r="F87" s="6"/>
      <c r="G87" s="6"/>
      <c r="H87" s="6"/>
      <c r="I87" s="6"/>
      <c r="J87" s="6"/>
      <c r="K87" s="6"/>
    </row>
    <row r="88" spans="2:11">
      <c r="B88" s="6"/>
      <c r="D88" s="6"/>
      <c r="E88" s="6"/>
      <c r="F88" s="6"/>
      <c r="G88" s="6"/>
      <c r="H88" s="6"/>
      <c r="I88" s="6"/>
      <c r="J88" s="6"/>
      <c r="K88" s="6"/>
    </row>
    <row r="89" spans="2:11">
      <c r="B89" s="6"/>
      <c r="D89" s="6"/>
      <c r="E89" s="6"/>
      <c r="F89" s="6"/>
      <c r="G89" s="6"/>
      <c r="H89" s="6"/>
      <c r="I89" s="6"/>
      <c r="J89" s="6"/>
      <c r="K89" s="6"/>
    </row>
    <row r="90" spans="2:11">
      <c r="B90" s="6"/>
      <c r="D90" s="6"/>
      <c r="E90" s="6"/>
      <c r="F90" s="6"/>
      <c r="G90" s="6"/>
      <c r="H90" s="6"/>
      <c r="I90" s="6"/>
      <c r="J90" s="6"/>
      <c r="K90" s="6"/>
    </row>
    <row r="91" spans="2:11">
      <c r="B91" s="6"/>
      <c r="D91" s="6"/>
      <c r="E91" s="6"/>
      <c r="F91" s="6"/>
      <c r="G91" s="6"/>
      <c r="H91" s="6"/>
      <c r="I91" s="6"/>
      <c r="J91" s="6"/>
      <c r="K91" s="6"/>
    </row>
    <row r="92" spans="2:11">
      <c r="B92" s="6"/>
      <c r="D92" s="6"/>
      <c r="E92" s="6"/>
      <c r="F92" s="6"/>
      <c r="G92" s="6"/>
      <c r="H92" s="6"/>
      <c r="I92" s="6"/>
      <c r="J92" s="6"/>
      <c r="K92" s="6"/>
    </row>
    <row r="93" spans="2:11">
      <c r="B93" s="6"/>
      <c r="D93" s="6"/>
      <c r="E93" s="6"/>
      <c r="F93" s="6"/>
      <c r="G93" s="6"/>
      <c r="H93" s="6"/>
      <c r="I93" s="6"/>
      <c r="J93" s="6"/>
      <c r="K93" s="6"/>
    </row>
    <row r="94" spans="2:11">
      <c r="B94" s="6"/>
      <c r="D94" s="6"/>
      <c r="E94" s="6"/>
      <c r="F94" s="6"/>
      <c r="G94" s="6"/>
      <c r="H94" s="6"/>
      <c r="I94" s="6"/>
      <c r="J94" s="6"/>
      <c r="K94" s="6"/>
    </row>
    <row r="95" spans="2:11">
      <c r="B95" s="6"/>
      <c r="D95" s="6"/>
      <c r="E95" s="6"/>
      <c r="F95" s="6"/>
      <c r="G95" s="6"/>
      <c r="H95" s="6"/>
      <c r="I95" s="6"/>
      <c r="J95" s="6"/>
      <c r="K95" s="6"/>
    </row>
    <row r="96" spans="2:11">
      <c r="B96" s="6"/>
      <c r="D96" s="6"/>
      <c r="E96" s="6"/>
      <c r="F96" s="6"/>
      <c r="G96" s="6"/>
      <c r="H96" s="6"/>
      <c r="I96" s="6"/>
      <c r="J96" s="6"/>
      <c r="K96" s="6"/>
    </row>
    <row r="97" spans="2:11">
      <c r="B97" s="6"/>
      <c r="D97" s="6"/>
      <c r="E97" s="6"/>
      <c r="F97" s="6"/>
      <c r="G97" s="6"/>
      <c r="H97" s="6"/>
      <c r="I97" s="6"/>
      <c r="J97" s="6"/>
      <c r="K97" s="6"/>
    </row>
    <row r="98" spans="2:11">
      <c r="B98" s="6"/>
      <c r="D98" s="6"/>
      <c r="E98" s="6"/>
      <c r="F98" s="6"/>
      <c r="G98" s="6"/>
      <c r="H98" s="6"/>
      <c r="I98" s="6"/>
      <c r="J98" s="6"/>
      <c r="K98" s="6"/>
    </row>
    <row r="99" spans="2:11">
      <c r="B99" s="6"/>
      <c r="D99" s="6"/>
      <c r="E99" s="6"/>
      <c r="F99" s="6"/>
      <c r="G99" s="6"/>
      <c r="H99" s="6"/>
      <c r="I99" s="6"/>
      <c r="J99" s="6"/>
      <c r="K99" s="6"/>
    </row>
    <row r="100" spans="2:11">
      <c r="B100" s="6"/>
      <c r="D100" s="6"/>
      <c r="E100" s="6"/>
      <c r="F100" s="6"/>
      <c r="G100" s="6"/>
      <c r="H100" s="6"/>
      <c r="I100" s="6"/>
      <c r="J100" s="6"/>
      <c r="K100" s="6"/>
    </row>
    <row r="101" spans="2:11">
      <c r="B101" s="6"/>
      <c r="D101" s="6"/>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sheetData>
  <mergeCells count="23">
    <mergeCell ref="B10:D10"/>
    <mergeCell ref="F10:S10"/>
    <mergeCell ref="F11:S11"/>
    <mergeCell ref="E12:R12"/>
    <mergeCell ref="E13:R13"/>
    <mergeCell ref="B55:B63"/>
    <mergeCell ref="B65:B67"/>
    <mergeCell ref="B68:B74"/>
    <mergeCell ref="B15:B22"/>
    <mergeCell ref="D15:I15"/>
    <mergeCell ref="D18:I18"/>
    <mergeCell ref="D23:I23"/>
    <mergeCell ref="D24:I24"/>
    <mergeCell ref="B26:E26"/>
    <mergeCell ref="B27:B33"/>
    <mergeCell ref="B35:E35"/>
    <mergeCell ref="B36:B42"/>
    <mergeCell ref="B49:E50"/>
    <mergeCell ref="A1:P1"/>
    <mergeCell ref="A2:P2"/>
    <mergeCell ref="A3:P3"/>
    <mergeCell ref="A4:D4"/>
    <mergeCell ref="A5:P5"/>
  </mergeCells>
  <conditionalFormatting sqref="F10">
    <cfRule type="notContainsBlanks" dxfId="61" priority="4">
      <formula>LEN(TRIM(F10))&gt;0</formula>
    </cfRule>
  </conditionalFormatting>
  <conditionalFormatting sqref="F11:S11">
    <cfRule type="expression" dxfId="60" priority="2">
      <formula>E11="NO SE REPORTA"</formula>
    </cfRule>
    <cfRule type="expression" dxfId="59" priority="3">
      <formula>E10="NO APLICA"</formula>
    </cfRule>
  </conditionalFormatting>
  <conditionalFormatting sqref="E12:R12">
    <cfRule type="expression" dxfId="58"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formula1>0</formula1>
    </dataValidation>
    <dataValidation allowBlank="1" showInputMessage="1" showErrorMessage="1" sqref="I20:I21"/>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00"/>
  </sheetPr>
  <dimension ref="A1:U180"/>
  <sheetViews>
    <sheetView showGridLines="0" topLeftCell="A43" zoomScale="98" zoomScaleNormal="98" workbookViewId="0">
      <selection activeCell="F30" sqref="F3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7" width="25" customWidth="1"/>
    <col min="8" max="8" width="15.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655</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28"/>
      <c r="C7" s="78"/>
      <c r="D7" s="6"/>
      <c r="E7" s="18"/>
      <c r="F7" s="6" t="s">
        <v>129</v>
      </c>
      <c r="G7" s="6"/>
      <c r="H7" s="6"/>
      <c r="I7" s="6"/>
      <c r="J7" s="6"/>
      <c r="K7" s="6"/>
    </row>
    <row r="8" spans="1:21" ht="15.75" thickBot="1">
      <c r="B8" s="179" t="s">
        <v>1202</v>
      </c>
      <c r="C8" s="224">
        <v>2020</v>
      </c>
      <c r="D8" s="229">
        <f>IF(E10="NO APLICA","NO APLICA",IF(E11="NO SE REPORTA","SIN INFORMACION",+E20))</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 customHeight="1" thickTop="1">
      <c r="B15" s="1326" t="s">
        <v>2</v>
      </c>
      <c r="C15" s="90"/>
      <c r="D15" s="1328" t="s">
        <v>336</v>
      </c>
      <c r="E15" s="1329"/>
      <c r="F15" s="1329"/>
      <c r="G15" s="1329"/>
      <c r="H15" s="1329"/>
      <c r="I15" s="1329"/>
      <c r="J15" s="1329"/>
      <c r="K15" s="1330"/>
    </row>
    <row r="16" spans="1:21" ht="15.75" thickBot="1">
      <c r="B16" s="1327"/>
      <c r="C16" s="93"/>
      <c r="D16" s="1411" t="s">
        <v>655</v>
      </c>
      <c r="E16" s="1412"/>
      <c r="F16" s="1412"/>
      <c r="G16" s="1412"/>
      <c r="H16" s="1412"/>
      <c r="I16" s="1412"/>
      <c r="J16" s="1412"/>
      <c r="K16" s="1413"/>
    </row>
    <row r="17" spans="2:12" ht="15.75" thickBot="1">
      <c r="B17" s="1327"/>
      <c r="C17" s="91" t="s">
        <v>19</v>
      </c>
      <c r="D17" s="39" t="s">
        <v>253</v>
      </c>
      <c r="E17" s="39" t="s">
        <v>20</v>
      </c>
      <c r="F17" s="39" t="s">
        <v>21</v>
      </c>
      <c r="G17" s="39" t="s">
        <v>22</v>
      </c>
      <c r="H17" s="39" t="s">
        <v>23</v>
      </c>
      <c r="I17" s="39" t="s">
        <v>254</v>
      </c>
      <c r="K17" s="22"/>
    </row>
    <row r="18" spans="2:12" ht="36.75" thickBot="1">
      <c r="B18" s="1327"/>
      <c r="C18" s="92" t="s">
        <v>152</v>
      </c>
      <c r="D18" s="41" t="s">
        <v>690</v>
      </c>
      <c r="E18" s="7"/>
      <c r="F18" s="7"/>
      <c r="G18" s="7"/>
      <c r="H18" s="7"/>
      <c r="I18" s="43">
        <f>SUM(E18:H18)</f>
        <v>0</v>
      </c>
      <c r="K18" s="22"/>
    </row>
    <row r="19" spans="2:12" ht="36.75" thickBot="1">
      <c r="B19" s="1327"/>
      <c r="C19" s="92" t="s">
        <v>154</v>
      </c>
      <c r="D19" s="41" t="s">
        <v>1195</v>
      </c>
      <c r="E19" s="7"/>
      <c r="F19" s="7"/>
      <c r="G19" s="7"/>
      <c r="H19" s="7"/>
      <c r="I19" s="43">
        <f>SUM(E19:H19)</f>
        <v>0</v>
      </c>
      <c r="K19" s="22"/>
    </row>
    <row r="20" spans="2:12" ht="48.75" thickBot="1">
      <c r="B20" s="1327"/>
      <c r="C20" s="92" t="s">
        <v>156</v>
      </c>
      <c r="D20" s="41" t="s">
        <v>1194</v>
      </c>
      <c r="E20" s="146">
        <f>IFERROR(E19/E18,0)</f>
        <v>0</v>
      </c>
      <c r="F20" s="146">
        <f>IFERROR(F19/F18,0)</f>
        <v>0</v>
      </c>
      <c r="G20" s="146">
        <f>IFERROR(G19/G18,0)</f>
        <v>0</v>
      </c>
      <c r="H20" s="146">
        <f>IFERROR(H19/H18,0)</f>
        <v>0</v>
      </c>
      <c r="I20" s="146">
        <f>IFERROR(I19/I18,0)</f>
        <v>0</v>
      </c>
      <c r="K20" s="22"/>
    </row>
    <row r="21" spans="2:12">
      <c r="B21" s="440"/>
      <c r="C21" s="93"/>
      <c r="D21" s="1331"/>
      <c r="E21" s="1332"/>
      <c r="F21" s="1332"/>
      <c r="G21" s="1332"/>
      <c r="H21" s="1332"/>
      <c r="I21" s="1332"/>
      <c r="J21" s="1332"/>
      <c r="K21" s="1333"/>
    </row>
    <row r="22" spans="2:12">
      <c r="B22" s="440"/>
      <c r="C22" s="93"/>
      <c r="D22" s="1411" t="s">
        <v>691</v>
      </c>
      <c r="E22" s="1412"/>
      <c r="F22" s="1412"/>
      <c r="G22" s="1412"/>
      <c r="H22" s="1412"/>
      <c r="I22" s="1412"/>
      <c r="J22" s="1412"/>
      <c r="K22" s="1413"/>
    </row>
    <row r="23" spans="2:12" ht="24" customHeight="1" thickBot="1">
      <c r="B23" s="440"/>
      <c r="C23" s="93"/>
      <c r="D23" s="1420" t="s">
        <v>686</v>
      </c>
      <c r="E23" s="1421"/>
      <c r="F23" s="1421"/>
      <c r="G23" s="1421"/>
      <c r="H23" s="1421"/>
      <c r="I23" s="1421"/>
      <c r="J23" s="1421"/>
      <c r="K23" s="1422"/>
    </row>
    <row r="24" spans="2:12" ht="15.75" thickBot="1">
      <c r="B24" s="440"/>
      <c r="C24" s="1330" t="s">
        <v>19</v>
      </c>
      <c r="D24" s="1311" t="s">
        <v>270</v>
      </c>
      <c r="E24" s="1311" t="s">
        <v>619</v>
      </c>
      <c r="F24" s="1363" t="s">
        <v>692</v>
      </c>
      <c r="G24" s="1423" t="s">
        <v>693</v>
      </c>
      <c r="H24" s="1424"/>
      <c r="I24" s="1424"/>
      <c r="J24" s="1425"/>
      <c r="K24" s="120"/>
    </row>
    <row r="25" spans="2:12">
      <c r="B25" s="440"/>
      <c r="C25" s="1333"/>
      <c r="D25" s="1312"/>
      <c r="E25" s="1312"/>
      <c r="F25" s="1393"/>
      <c r="G25" s="70" t="s">
        <v>473</v>
      </c>
      <c r="H25" s="1363" t="s">
        <v>695</v>
      </c>
      <c r="I25" s="1363" t="s">
        <v>274</v>
      </c>
      <c r="J25" s="1363" t="s">
        <v>275</v>
      </c>
      <c r="K25" s="12"/>
    </row>
    <row r="26" spans="2:12" ht="15.75" thickBot="1">
      <c r="B26" s="440"/>
      <c r="C26" s="1357"/>
      <c r="D26" s="1313"/>
      <c r="E26" s="1313"/>
      <c r="F26" s="1364"/>
      <c r="G26" s="66" t="s">
        <v>694</v>
      </c>
      <c r="H26" s="1364"/>
      <c r="I26" s="1364"/>
      <c r="J26" s="1364"/>
      <c r="K26" s="12"/>
    </row>
    <row r="27" spans="2:12" ht="24.75" thickBot="1">
      <c r="B27" s="440"/>
      <c r="C27" s="31">
        <v>1</v>
      </c>
      <c r="D27" s="31"/>
      <c r="E27" s="484" t="s">
        <v>696</v>
      </c>
      <c r="F27" s="31"/>
      <c r="G27" s="220">
        <v>10000000</v>
      </c>
      <c r="H27" s="220">
        <v>20000000</v>
      </c>
      <c r="I27" s="220">
        <v>15000000</v>
      </c>
      <c r="J27" s="220">
        <v>5000000</v>
      </c>
      <c r="K27" s="12"/>
      <c r="L27" s="228"/>
    </row>
    <row r="28" spans="2:12" ht="24.75" thickBot="1">
      <c r="B28" s="440"/>
      <c r="C28" s="31">
        <v>2</v>
      </c>
      <c r="D28" s="31"/>
      <c r="E28" s="484" t="s">
        <v>697</v>
      </c>
      <c r="F28" s="31"/>
      <c r="G28" s="220"/>
      <c r="H28" s="220"/>
      <c r="I28" s="220"/>
      <c r="J28" s="220"/>
      <c r="K28" s="12"/>
      <c r="L28" s="228"/>
    </row>
    <row r="29" spans="2:12" ht="36.75" thickBot="1">
      <c r="B29" s="440"/>
      <c r="C29" s="31">
        <v>3</v>
      </c>
      <c r="D29" s="31"/>
      <c r="E29" s="484" t="s">
        <v>698</v>
      </c>
      <c r="F29" s="31"/>
      <c r="G29" s="220"/>
      <c r="H29" s="220"/>
      <c r="I29" s="220"/>
      <c r="J29" s="220"/>
      <c r="K29" s="12"/>
      <c r="L29" s="228"/>
    </row>
    <row r="30" spans="2:12" ht="15.75" thickBot="1">
      <c r="B30" s="440"/>
      <c r="C30" s="31">
        <v>4</v>
      </c>
      <c r="D30" s="31"/>
      <c r="E30" s="484" t="s">
        <v>699</v>
      </c>
      <c r="F30" s="31"/>
      <c r="G30" s="220"/>
      <c r="H30" s="220"/>
      <c r="I30" s="220"/>
      <c r="J30" s="220"/>
      <c r="K30" s="12"/>
      <c r="L30" s="228"/>
    </row>
    <row r="31" spans="2:12" ht="15.75" thickBot="1">
      <c r="B31" s="440"/>
      <c r="C31" s="31">
        <v>5</v>
      </c>
      <c r="D31" s="31"/>
      <c r="E31" s="484" t="s">
        <v>700</v>
      </c>
      <c r="F31" s="31"/>
      <c r="G31" s="220"/>
      <c r="H31" s="220"/>
      <c r="I31" s="220"/>
      <c r="J31" s="220"/>
      <c r="K31" s="12"/>
      <c r="L31" s="228"/>
    </row>
    <row r="32" spans="2:12" ht="15.75" thickBot="1">
      <c r="B32" s="440"/>
      <c r="C32" s="31">
        <v>6</v>
      </c>
      <c r="D32" s="31"/>
      <c r="E32" s="484"/>
      <c r="F32" s="31"/>
      <c r="G32" s="220"/>
      <c r="H32" s="220"/>
      <c r="I32" s="220"/>
      <c r="J32" s="220"/>
      <c r="K32" s="12"/>
      <c r="L32" s="228"/>
    </row>
    <row r="33" spans="2:11" ht="15.75" thickBot="1">
      <c r="B33" s="440"/>
      <c r="C33" s="40"/>
      <c r="D33" s="40" t="s">
        <v>151</v>
      </c>
      <c r="E33" s="40"/>
      <c r="F33" s="41"/>
      <c r="G33" s="144">
        <f>SUM(G27:G32)</f>
        <v>10000000</v>
      </c>
      <c r="H33" s="144">
        <f>SUM(H27:H32)</f>
        <v>20000000</v>
      </c>
      <c r="I33" s="144">
        <f>SUM(I27:I32)</f>
        <v>15000000</v>
      </c>
      <c r="J33" s="144">
        <f>SUM(J27:J32)</f>
        <v>5000000</v>
      </c>
      <c r="K33" s="13"/>
    </row>
    <row r="34" spans="2:11">
      <c r="B34" s="440"/>
      <c r="C34" s="93"/>
      <c r="D34" s="1328" t="s">
        <v>630</v>
      </c>
      <c r="E34" s="1329"/>
      <c r="F34" s="1329"/>
      <c r="G34" s="1329"/>
      <c r="H34" s="1329"/>
      <c r="I34" s="1329"/>
      <c r="J34" s="1329"/>
      <c r="K34" s="1330"/>
    </row>
    <row r="35" spans="2:11" ht="24" customHeight="1" thickBot="1">
      <c r="B35" s="440"/>
      <c r="C35" s="93"/>
      <c r="D35" s="1331" t="s">
        <v>701</v>
      </c>
      <c r="E35" s="1332"/>
      <c r="F35" s="1332"/>
      <c r="G35" s="1332"/>
      <c r="H35" s="1332"/>
      <c r="I35" s="1332"/>
      <c r="J35" s="1332"/>
      <c r="K35" s="1333"/>
    </row>
    <row r="36" spans="2:11" ht="15.75" thickBot="1">
      <c r="B36" s="440"/>
      <c r="C36" s="1426" t="s">
        <v>19</v>
      </c>
      <c r="D36" s="1427" t="s">
        <v>702</v>
      </c>
      <c r="E36" s="1430" t="s">
        <v>703</v>
      </c>
      <c r="F36" s="1431"/>
      <c r="G36" s="71"/>
      <c r="H36" s="6"/>
      <c r="I36" s="6"/>
      <c r="K36" s="22"/>
    </row>
    <row r="37" spans="2:11">
      <c r="B37" s="440"/>
      <c r="C37" s="1319"/>
      <c r="D37" s="1428"/>
      <c r="E37" s="1311" t="s">
        <v>704</v>
      </c>
      <c r="F37" s="47" t="s">
        <v>705</v>
      </c>
      <c r="G37" s="1311" t="s">
        <v>55</v>
      </c>
      <c r="H37" s="6"/>
      <c r="I37" s="6"/>
      <c r="K37" s="22"/>
    </row>
    <row r="38" spans="2:11" ht="15.75" thickBot="1">
      <c r="B38" s="440"/>
      <c r="C38" s="1322"/>
      <c r="D38" s="1429"/>
      <c r="E38" s="1313"/>
      <c r="F38" s="669" t="s">
        <v>695</v>
      </c>
      <c r="G38" s="1313"/>
      <c r="H38" s="6"/>
      <c r="I38" s="6"/>
      <c r="K38" s="22"/>
    </row>
    <row r="39" spans="2:11" ht="15.75" thickBot="1">
      <c r="B39" s="440"/>
      <c r="C39" s="486">
        <v>1</v>
      </c>
      <c r="D39" s="166"/>
      <c r="E39" s="150">
        <f>IFERROR(I27/H27,0)</f>
        <v>0.75</v>
      </c>
      <c r="F39" s="150">
        <f>IFERROR(J27/I27,0)</f>
        <v>0.33333333333333331</v>
      </c>
      <c r="G39" s="484"/>
      <c r="H39" s="6"/>
      <c r="I39" s="6"/>
      <c r="K39" s="22"/>
    </row>
    <row r="40" spans="2:11" ht="15.75" thickBot="1">
      <c r="B40" s="440"/>
      <c r="C40" s="486">
        <v>2</v>
      </c>
      <c r="D40" s="166"/>
      <c r="E40" s="150">
        <f>IFERROR(I28/H28,0)</f>
        <v>0</v>
      </c>
      <c r="F40" s="150">
        <f t="shared" ref="F40:F45" si="0">IFERROR(J28/I28,0)</f>
        <v>0</v>
      </c>
      <c r="G40" s="484"/>
      <c r="H40" s="6"/>
      <c r="I40" s="6"/>
      <c r="K40" s="22"/>
    </row>
    <row r="41" spans="2:11" ht="15.75" thickBot="1">
      <c r="B41" s="440"/>
      <c r="C41" s="486">
        <v>3</v>
      </c>
      <c r="D41" s="166"/>
      <c r="E41" s="150">
        <f>IFERROR(I29/H29,0)</f>
        <v>0</v>
      </c>
      <c r="F41" s="150">
        <f t="shared" si="0"/>
        <v>0</v>
      </c>
      <c r="G41" s="484"/>
      <c r="H41" s="6"/>
      <c r="I41" s="6"/>
      <c r="K41" s="22"/>
    </row>
    <row r="42" spans="2:11" ht="15.75" thickBot="1">
      <c r="B42" s="440"/>
      <c r="C42" s="486">
        <v>4</v>
      </c>
      <c r="D42" s="166"/>
      <c r="E42" s="150">
        <f>IFERROR(I30/H30,0)</f>
        <v>0</v>
      </c>
      <c r="F42" s="150">
        <f t="shared" si="0"/>
        <v>0</v>
      </c>
      <c r="G42" s="484"/>
      <c r="H42" s="6"/>
      <c r="I42" s="6"/>
      <c r="K42" s="22"/>
    </row>
    <row r="43" spans="2:11" ht="15.75" thickBot="1">
      <c r="B43" s="440"/>
      <c r="C43" s="486">
        <v>5</v>
      </c>
      <c r="D43" s="166"/>
      <c r="E43" s="150">
        <f>IFERROR(I31/H31,0)</f>
        <v>0</v>
      </c>
      <c r="F43" s="150">
        <f t="shared" si="0"/>
        <v>0</v>
      </c>
      <c r="G43" s="484"/>
      <c r="H43" s="6"/>
      <c r="I43" s="6"/>
      <c r="K43" s="22"/>
    </row>
    <row r="44" spans="2:11" ht="15.75" thickBot="1">
      <c r="B44" s="440"/>
      <c r="C44" s="486">
        <v>6</v>
      </c>
      <c r="D44" s="166"/>
      <c r="E44" s="150">
        <f>IFERROR(I32/H32,0)</f>
        <v>0</v>
      </c>
      <c r="F44" s="150">
        <f t="shared" si="0"/>
        <v>0</v>
      </c>
      <c r="G44" s="484"/>
      <c r="H44" s="6"/>
      <c r="I44" s="6"/>
      <c r="K44" s="22"/>
    </row>
    <row r="45" spans="2:11" ht="15.75" thickBot="1">
      <c r="B45" s="441"/>
      <c r="C45" s="69"/>
      <c r="D45" s="167" t="str">
        <f>Formulas!$D$22</f>
        <v>ERROR: LA SUMA DE LA COLUMNA DEBE SER 100%</v>
      </c>
      <c r="E45" s="151">
        <f>+$D39*E39+$D40*E40+$D41*E41+$D42*E42+$D43*E43+$D44*E44</f>
        <v>0</v>
      </c>
      <c r="F45" s="150">
        <f t="shared" si="0"/>
        <v>0.33333333333333331</v>
      </c>
      <c r="G45" s="41"/>
      <c r="H45" s="23"/>
      <c r="I45" s="23"/>
      <c r="J45" s="23"/>
      <c r="K45" s="24"/>
    </row>
    <row r="46" spans="2:11" ht="15.75" thickBot="1">
      <c r="B46" s="38"/>
      <c r="C46" s="89"/>
      <c r="D46" s="6"/>
      <c r="E46" s="6"/>
      <c r="F46" s="6"/>
      <c r="G46" s="6"/>
      <c r="H46" s="6"/>
      <c r="I46" s="6"/>
      <c r="J46" s="6"/>
      <c r="K46" s="6"/>
    </row>
    <row r="47" spans="2:11" ht="84.75" thickBot="1">
      <c r="B47" s="53" t="s">
        <v>34</v>
      </c>
      <c r="C47" s="99"/>
      <c r="D47" s="44" t="s">
        <v>706</v>
      </c>
      <c r="E47" s="6"/>
      <c r="F47" s="6"/>
      <c r="G47" s="6"/>
      <c r="H47" s="6"/>
      <c r="I47" s="6"/>
      <c r="J47" s="6"/>
      <c r="K47" s="6"/>
    </row>
    <row r="48" spans="2:11" ht="60.75" thickBot="1">
      <c r="B48" s="48" t="s">
        <v>36</v>
      </c>
      <c r="C48" s="3"/>
      <c r="D48" s="41" t="s">
        <v>346</v>
      </c>
      <c r="E48" s="6"/>
      <c r="F48" s="6"/>
      <c r="G48" s="6"/>
      <c r="H48" s="6"/>
      <c r="I48" s="6"/>
      <c r="J48" s="6"/>
      <c r="K48" s="6"/>
    </row>
    <row r="49" spans="2:11" ht="15.75" thickBot="1">
      <c r="B49" s="2"/>
      <c r="C49" s="77"/>
      <c r="D49" s="6"/>
      <c r="E49" s="6"/>
      <c r="F49" s="6"/>
      <c r="G49" s="6"/>
      <c r="H49" s="6"/>
      <c r="I49" s="6"/>
      <c r="J49" s="6"/>
      <c r="K49" s="6"/>
    </row>
    <row r="50" spans="2:11" ht="24" customHeight="1" thickBot="1">
      <c r="B50" s="1314" t="s">
        <v>38</v>
      </c>
      <c r="C50" s="1315"/>
      <c r="D50" s="1315"/>
      <c r="E50" s="1316"/>
      <c r="F50" s="6"/>
      <c r="G50" s="6"/>
      <c r="H50" s="6"/>
      <c r="I50" s="6"/>
      <c r="J50" s="6"/>
      <c r="K50" s="6"/>
    </row>
    <row r="51" spans="2:11" ht="15.75" thickBot="1">
      <c r="B51" s="1311">
        <v>1</v>
      </c>
      <c r="C51" s="95"/>
      <c r="D51" s="49" t="s">
        <v>39</v>
      </c>
      <c r="E51" s="42"/>
      <c r="F51" s="6"/>
      <c r="G51" s="6"/>
      <c r="H51" s="6"/>
      <c r="I51" s="6"/>
      <c r="J51" s="6"/>
      <c r="K51" s="6"/>
    </row>
    <row r="52" spans="2:11" ht="15.75" thickBot="1">
      <c r="B52" s="1312"/>
      <c r="C52" s="95"/>
      <c r="D52" s="41" t="s">
        <v>40</v>
      </c>
      <c r="E52" s="42"/>
      <c r="F52" s="6"/>
      <c r="G52" s="6"/>
      <c r="H52" s="6"/>
      <c r="I52" s="6"/>
      <c r="J52" s="6"/>
      <c r="K52" s="6"/>
    </row>
    <row r="53" spans="2:11" ht="15.75" thickBot="1">
      <c r="B53" s="1312"/>
      <c r="C53" s="95"/>
      <c r="D53" s="41" t="s">
        <v>41</v>
      </c>
      <c r="E53" s="42"/>
      <c r="F53" s="6"/>
      <c r="G53" s="6"/>
      <c r="H53" s="6"/>
      <c r="I53" s="6"/>
      <c r="J53" s="6"/>
      <c r="K53" s="6"/>
    </row>
    <row r="54" spans="2:11" ht="15.75" thickBot="1">
      <c r="B54" s="1312"/>
      <c r="C54" s="95"/>
      <c r="D54" s="41" t="s">
        <v>42</v>
      </c>
      <c r="E54" s="42"/>
      <c r="F54" s="6"/>
      <c r="G54" s="6"/>
      <c r="H54" s="6"/>
      <c r="I54" s="6"/>
      <c r="J54" s="6"/>
      <c r="K54" s="6"/>
    </row>
    <row r="55" spans="2:11" ht="15.75" thickBot="1">
      <c r="B55" s="1312"/>
      <c r="C55" s="95"/>
      <c r="D55" s="41" t="s">
        <v>43</v>
      </c>
      <c r="E55" s="42"/>
      <c r="F55" s="6"/>
      <c r="G55" s="6"/>
      <c r="H55" s="6"/>
      <c r="I55" s="6"/>
      <c r="J55" s="6"/>
      <c r="K55" s="6"/>
    </row>
    <row r="56" spans="2:11" ht="15.75" thickBot="1">
      <c r="B56" s="1312"/>
      <c r="C56" s="95"/>
      <c r="D56" s="41" t="s">
        <v>44</v>
      </c>
      <c r="E56" s="42"/>
      <c r="F56" s="6"/>
      <c r="G56" s="6"/>
      <c r="H56" s="6"/>
      <c r="I56" s="6"/>
      <c r="J56" s="6"/>
      <c r="K56" s="6"/>
    </row>
    <row r="57" spans="2:11" ht="15.75" thickBot="1">
      <c r="B57" s="1313"/>
      <c r="C57" s="3"/>
      <c r="D57" s="41" t="s">
        <v>45</v>
      </c>
      <c r="E57" s="42"/>
      <c r="F57" s="6"/>
      <c r="G57" s="6"/>
      <c r="H57" s="6"/>
      <c r="I57" s="6"/>
      <c r="J57" s="6"/>
      <c r="K57" s="6"/>
    </row>
    <row r="58" spans="2:11" ht="15.75" thickBot="1">
      <c r="B58" s="2"/>
      <c r="C58" s="77"/>
      <c r="D58" s="6"/>
      <c r="E58" s="6"/>
      <c r="F58" s="6"/>
      <c r="G58" s="6"/>
      <c r="H58" s="6"/>
      <c r="I58" s="6"/>
      <c r="J58" s="6"/>
      <c r="K58" s="6"/>
    </row>
    <row r="59" spans="2:11" ht="15.75" thickBot="1">
      <c r="B59" s="1314" t="s">
        <v>46</v>
      </c>
      <c r="C59" s="1315"/>
      <c r="D59" s="1315"/>
      <c r="E59" s="1316"/>
      <c r="F59" s="6"/>
      <c r="G59" s="6"/>
      <c r="H59" s="6"/>
      <c r="I59" s="6"/>
      <c r="J59" s="6"/>
      <c r="K59" s="6"/>
    </row>
    <row r="60" spans="2:11" ht="15.75" thickBot="1">
      <c r="B60" s="1311">
        <v>1</v>
      </c>
      <c r="C60" s="95"/>
      <c r="D60" s="49" t="s">
        <v>39</v>
      </c>
      <c r="E60" s="133" t="s">
        <v>47</v>
      </c>
      <c r="F60" s="6"/>
      <c r="G60" s="6"/>
      <c r="H60" s="6"/>
      <c r="I60" s="6"/>
      <c r="J60" s="6"/>
      <c r="K60" s="6"/>
    </row>
    <row r="61" spans="2:11" ht="15.75" thickBot="1">
      <c r="B61" s="1312"/>
      <c r="C61" s="95"/>
      <c r="D61" s="41" t="s">
        <v>40</v>
      </c>
      <c r="E61" s="133" t="s">
        <v>48</v>
      </c>
      <c r="F61" s="6"/>
      <c r="G61" s="6"/>
      <c r="H61" s="6"/>
      <c r="I61" s="6"/>
      <c r="J61" s="6"/>
      <c r="K61" s="6"/>
    </row>
    <row r="62" spans="2:11" ht="15.75" thickBot="1">
      <c r="B62" s="1312"/>
      <c r="C62" s="95"/>
      <c r="D62" s="41" t="s">
        <v>41</v>
      </c>
      <c r="E62" s="175"/>
      <c r="F62" s="6"/>
      <c r="G62" s="6"/>
      <c r="H62" s="6"/>
      <c r="I62" s="6"/>
      <c r="J62" s="6"/>
      <c r="K62" s="6"/>
    </row>
    <row r="63" spans="2:11" ht="15.75" thickBot="1">
      <c r="B63" s="1312"/>
      <c r="C63" s="95"/>
      <c r="D63" s="41" t="s">
        <v>42</v>
      </c>
      <c r="E63" s="175"/>
      <c r="F63" s="6"/>
      <c r="G63" s="6"/>
      <c r="H63" s="6"/>
      <c r="I63" s="6"/>
      <c r="J63" s="6"/>
      <c r="K63" s="6"/>
    </row>
    <row r="64" spans="2:11" ht="15.75" thickBot="1">
      <c r="B64" s="1312"/>
      <c r="C64" s="95"/>
      <c r="D64" s="41" t="s">
        <v>43</v>
      </c>
      <c r="E64" s="175"/>
      <c r="F64" s="6"/>
      <c r="G64" s="6"/>
      <c r="H64" s="6"/>
      <c r="I64" s="6"/>
      <c r="J64" s="6"/>
      <c r="K64" s="6"/>
    </row>
    <row r="65" spans="2:11" ht="15.75" thickBot="1">
      <c r="B65" s="1312"/>
      <c r="C65" s="95"/>
      <c r="D65" s="41" t="s">
        <v>44</v>
      </c>
      <c r="E65" s="175"/>
      <c r="F65" s="6"/>
      <c r="G65" s="6"/>
      <c r="H65" s="6"/>
      <c r="I65" s="6"/>
      <c r="J65" s="6"/>
      <c r="K65" s="6"/>
    </row>
    <row r="66" spans="2:11" ht="15.75" thickBot="1">
      <c r="B66" s="1313"/>
      <c r="C66" s="3"/>
      <c r="D66" s="41" t="s">
        <v>45</v>
      </c>
      <c r="E66" s="175"/>
      <c r="F66" s="6"/>
      <c r="G66" s="6"/>
      <c r="H66" s="6"/>
      <c r="I66" s="6"/>
      <c r="J66" s="6"/>
      <c r="K66" s="6"/>
    </row>
    <row r="67" spans="2:11" ht="15.75" thickBot="1">
      <c r="B67" s="2"/>
      <c r="C67" s="77"/>
      <c r="D67" s="6"/>
      <c r="E67" s="6"/>
      <c r="F67" s="6"/>
      <c r="G67" s="6"/>
      <c r="H67" s="6"/>
      <c r="I67" s="6"/>
      <c r="J67" s="6"/>
      <c r="K67" s="6"/>
    </row>
    <row r="68" spans="2:11" ht="15.75" thickBot="1">
      <c r="B68" s="1314" t="s">
        <v>49</v>
      </c>
      <c r="C68" s="1315"/>
      <c r="D68" s="1315"/>
      <c r="E68" s="1315"/>
      <c r="F68" s="1316"/>
      <c r="G68" s="6"/>
      <c r="H68" s="6"/>
      <c r="I68" s="6"/>
      <c r="J68" s="6"/>
      <c r="K68" s="6"/>
    </row>
    <row r="69" spans="2:11" ht="24.75" thickBot="1">
      <c r="B69" s="48" t="s">
        <v>50</v>
      </c>
      <c r="C69" s="41" t="s">
        <v>51</v>
      </c>
      <c r="D69" s="41" t="s">
        <v>52</v>
      </c>
      <c r="E69" s="41" t="s">
        <v>53</v>
      </c>
      <c r="F69" s="6"/>
      <c r="G69" s="6"/>
      <c r="H69" s="6"/>
      <c r="I69" s="6"/>
      <c r="J69" s="6"/>
    </row>
    <row r="70" spans="2:11" ht="84.75" thickBot="1">
      <c r="B70" s="50">
        <v>42401</v>
      </c>
      <c r="C70" s="41">
        <v>0.01</v>
      </c>
      <c r="D70" s="51" t="s">
        <v>707</v>
      </c>
      <c r="E70" s="41"/>
      <c r="F70" s="6"/>
      <c r="G70" s="6"/>
      <c r="H70" s="6"/>
      <c r="I70" s="6"/>
      <c r="J70" s="6"/>
    </row>
    <row r="71" spans="2:11" ht="15.75" thickBot="1">
      <c r="B71" s="4"/>
      <c r="C71" s="96"/>
      <c r="D71" s="6"/>
      <c r="E71" s="6"/>
      <c r="F71" s="6"/>
      <c r="G71" s="6"/>
      <c r="H71" s="6"/>
      <c r="I71" s="6"/>
      <c r="J71" s="6"/>
      <c r="K71" s="6"/>
    </row>
    <row r="72" spans="2:11">
      <c r="B72" s="137" t="s">
        <v>55</v>
      </c>
      <c r="C72" s="97"/>
      <c r="D72" s="6"/>
      <c r="E72" s="6"/>
      <c r="F72" s="6"/>
      <c r="G72" s="6"/>
      <c r="H72" s="6"/>
      <c r="I72" s="6"/>
      <c r="J72" s="6"/>
      <c r="K72" s="6"/>
    </row>
    <row r="73" spans="2:11">
      <c r="B73" s="1414"/>
      <c r="C73" s="1415"/>
      <c r="D73" s="1415"/>
      <c r="E73" s="1415"/>
      <c r="F73" s="1416"/>
      <c r="G73" s="6"/>
      <c r="H73" s="6"/>
      <c r="I73" s="6"/>
      <c r="J73" s="6"/>
      <c r="K73" s="6"/>
    </row>
    <row r="74" spans="2:11">
      <c r="B74" s="1417"/>
      <c r="C74" s="1418"/>
      <c r="D74" s="1418"/>
      <c r="E74" s="1418"/>
      <c r="F74" s="1419"/>
      <c r="G74" s="6"/>
      <c r="H74" s="6"/>
      <c r="I74" s="6"/>
      <c r="J74" s="6"/>
      <c r="K74" s="6"/>
    </row>
    <row r="75" spans="2:11">
      <c r="B75" s="2"/>
      <c r="C75" s="77"/>
      <c r="D75" s="6"/>
      <c r="E75" s="6"/>
      <c r="F75" s="6"/>
      <c r="G75" s="6"/>
      <c r="H75" s="6"/>
      <c r="I75" s="6"/>
      <c r="J75" s="6"/>
      <c r="K75" s="6"/>
    </row>
    <row r="76" spans="2:11" ht="15.75" thickBot="1">
      <c r="B76" s="6"/>
      <c r="D76" s="6"/>
      <c r="E76" s="6"/>
      <c r="F76" s="6"/>
      <c r="G76" s="6"/>
      <c r="H76" s="6"/>
      <c r="I76" s="6"/>
      <c r="J76" s="6"/>
      <c r="K76" s="6"/>
    </row>
    <row r="77" spans="2:11" ht="24.75" thickBot="1">
      <c r="B77" s="52" t="s">
        <v>56</v>
      </c>
      <c r="C77" s="98"/>
      <c r="D77" s="6"/>
      <c r="E77" s="6"/>
      <c r="F77" s="6"/>
      <c r="G77" s="6"/>
      <c r="H77" s="6"/>
      <c r="I77" s="6"/>
      <c r="J77" s="6"/>
      <c r="K77" s="6"/>
    </row>
    <row r="78" spans="2:11" ht="15.75" thickBot="1">
      <c r="B78" s="38"/>
      <c r="C78" s="89"/>
      <c r="D78" s="6"/>
      <c r="E78" s="6"/>
      <c r="F78" s="6"/>
      <c r="G78" s="6"/>
      <c r="H78" s="6"/>
      <c r="I78" s="6"/>
      <c r="J78" s="6"/>
      <c r="K78" s="6"/>
    </row>
    <row r="79" spans="2:11" ht="84.75" thickBot="1">
      <c r="B79" s="53" t="s">
        <v>57</v>
      </c>
      <c r="C79" s="99"/>
      <c r="D79" s="44" t="s">
        <v>656</v>
      </c>
      <c r="E79" s="6"/>
      <c r="F79" s="6"/>
      <c r="G79" s="6"/>
      <c r="H79" s="6"/>
      <c r="I79" s="6"/>
      <c r="J79" s="6"/>
      <c r="K79" s="6"/>
    </row>
    <row r="80" spans="2:11">
      <c r="B80" s="1311" t="s">
        <v>59</v>
      </c>
      <c r="C80" s="95"/>
      <c r="D80" s="54" t="s">
        <v>60</v>
      </c>
      <c r="E80" s="6"/>
      <c r="F80" s="6"/>
      <c r="G80" s="6"/>
      <c r="H80" s="6"/>
      <c r="I80" s="6"/>
      <c r="J80" s="6"/>
      <c r="K80" s="6"/>
    </row>
    <row r="81" spans="2:11" ht="120">
      <c r="B81" s="1312"/>
      <c r="C81" s="95"/>
      <c r="D81" s="47" t="s">
        <v>657</v>
      </c>
      <c r="E81" s="6"/>
      <c r="F81" s="6"/>
      <c r="G81" s="6"/>
      <c r="H81" s="6"/>
      <c r="I81" s="6"/>
      <c r="J81" s="6"/>
      <c r="K81" s="6"/>
    </row>
    <row r="82" spans="2:11">
      <c r="B82" s="1312"/>
      <c r="C82" s="95"/>
      <c r="D82" s="54" t="s">
        <v>63</v>
      </c>
      <c r="E82" s="6"/>
      <c r="F82" s="6"/>
      <c r="G82" s="6"/>
      <c r="H82" s="6"/>
      <c r="I82" s="6"/>
      <c r="J82" s="6"/>
      <c r="K82" s="6"/>
    </row>
    <row r="83" spans="2:11">
      <c r="B83" s="1312"/>
      <c r="C83" s="95"/>
      <c r="D83" s="47" t="s">
        <v>658</v>
      </c>
      <c r="E83" s="6"/>
      <c r="F83" s="6"/>
      <c r="G83" s="6"/>
      <c r="H83" s="6"/>
      <c r="I83" s="6"/>
      <c r="J83" s="6"/>
      <c r="K83" s="6"/>
    </row>
    <row r="84" spans="2:11" ht="24">
      <c r="B84" s="1312"/>
      <c r="C84" s="95"/>
      <c r="D84" s="47" t="s">
        <v>659</v>
      </c>
      <c r="E84" s="6"/>
      <c r="F84" s="6"/>
      <c r="G84" s="6"/>
      <c r="H84" s="6"/>
      <c r="I84" s="6"/>
      <c r="J84" s="6"/>
      <c r="K84" s="6"/>
    </row>
    <row r="85" spans="2:11">
      <c r="B85" s="1312"/>
      <c r="C85" s="95"/>
      <c r="D85" s="54" t="s">
        <v>288</v>
      </c>
      <c r="E85" s="6"/>
      <c r="F85" s="6"/>
      <c r="G85" s="6"/>
      <c r="H85" s="6"/>
      <c r="I85" s="6"/>
      <c r="J85" s="6"/>
      <c r="K85" s="6"/>
    </row>
    <row r="86" spans="2:11" ht="24">
      <c r="B86" s="1312"/>
      <c r="C86" s="95"/>
      <c r="D86" s="47" t="s">
        <v>660</v>
      </c>
      <c r="E86" s="6"/>
      <c r="F86" s="6"/>
      <c r="G86" s="6"/>
      <c r="H86" s="6"/>
      <c r="I86" s="6"/>
      <c r="J86" s="6"/>
      <c r="K86" s="6"/>
    </row>
    <row r="87" spans="2:11" ht="24.75" thickBot="1">
      <c r="B87" s="1313"/>
      <c r="C87" s="3"/>
      <c r="D87" s="41" t="s">
        <v>661</v>
      </c>
      <c r="E87" s="6"/>
      <c r="F87" s="6"/>
      <c r="G87" s="6"/>
      <c r="H87" s="6"/>
      <c r="I87" s="6"/>
      <c r="J87" s="6"/>
      <c r="K87" s="6"/>
    </row>
    <row r="88" spans="2:11" ht="24.75" thickBot="1">
      <c r="B88" s="48" t="s">
        <v>72</v>
      </c>
      <c r="C88" s="3"/>
      <c r="D88" s="41"/>
      <c r="E88" s="6"/>
      <c r="F88" s="6"/>
      <c r="G88" s="6"/>
      <c r="H88" s="6"/>
      <c r="I88" s="6"/>
      <c r="J88" s="6"/>
      <c r="K88" s="6"/>
    </row>
    <row r="89" spans="2:11" ht="108">
      <c r="B89" s="1311" t="s">
        <v>73</v>
      </c>
      <c r="C89" s="95"/>
      <c r="D89" s="47" t="s">
        <v>662</v>
      </c>
      <c r="E89" s="6"/>
      <c r="F89" s="6"/>
      <c r="G89" s="6"/>
      <c r="H89" s="6"/>
      <c r="I89" s="6"/>
      <c r="J89" s="6"/>
      <c r="K89" s="6"/>
    </row>
    <row r="90" spans="2:11">
      <c r="B90" s="1312"/>
      <c r="C90" s="95"/>
      <c r="D90" s="47" t="s">
        <v>663</v>
      </c>
      <c r="E90" s="6"/>
      <c r="F90" s="6"/>
      <c r="G90" s="6"/>
      <c r="H90" s="6"/>
      <c r="I90" s="6"/>
      <c r="J90" s="6"/>
      <c r="K90" s="6"/>
    </row>
    <row r="91" spans="2:11" ht="108">
      <c r="B91" s="1312"/>
      <c r="C91" s="95"/>
      <c r="D91" s="47" t="s">
        <v>664</v>
      </c>
      <c r="E91" s="6"/>
      <c r="F91" s="6"/>
      <c r="G91" s="6"/>
      <c r="H91" s="6"/>
      <c r="I91" s="6"/>
      <c r="J91" s="6"/>
      <c r="K91" s="6"/>
    </row>
    <row r="92" spans="2:11" ht="108">
      <c r="B92" s="1312"/>
      <c r="C92" s="95"/>
      <c r="D92" s="47" t="s">
        <v>665</v>
      </c>
      <c r="E92" s="6"/>
      <c r="F92" s="6"/>
      <c r="G92" s="6"/>
      <c r="H92" s="6"/>
      <c r="I92" s="6"/>
      <c r="J92" s="6"/>
      <c r="K92" s="6"/>
    </row>
    <row r="93" spans="2:11" ht="108">
      <c r="B93" s="1312"/>
      <c r="C93" s="95"/>
      <c r="D93" s="47" t="s">
        <v>666</v>
      </c>
      <c r="E93" s="6"/>
      <c r="F93" s="6"/>
      <c r="G93" s="6"/>
      <c r="H93" s="6"/>
      <c r="I93" s="6"/>
      <c r="J93" s="6"/>
      <c r="K93" s="6"/>
    </row>
    <row r="94" spans="2:11" ht="84">
      <c r="B94" s="1312"/>
      <c r="C94" s="95"/>
      <c r="D94" s="47" t="s">
        <v>667</v>
      </c>
      <c r="E94" s="6"/>
      <c r="F94" s="6"/>
      <c r="G94" s="6"/>
      <c r="H94" s="6"/>
      <c r="I94" s="6"/>
      <c r="J94" s="6"/>
      <c r="K94" s="6"/>
    </row>
    <row r="95" spans="2:11" ht="84">
      <c r="B95" s="1312"/>
      <c r="C95" s="95"/>
      <c r="D95" s="47" t="s">
        <v>668</v>
      </c>
      <c r="E95" s="6"/>
      <c r="F95" s="6"/>
      <c r="G95" s="6"/>
      <c r="H95" s="6"/>
      <c r="I95" s="6"/>
      <c r="J95" s="6"/>
      <c r="K95" s="6"/>
    </row>
    <row r="96" spans="2:11" ht="216">
      <c r="B96" s="1312"/>
      <c r="C96" s="95"/>
      <c r="D96" s="47" t="s">
        <v>669</v>
      </c>
      <c r="E96" s="6"/>
      <c r="F96" s="6"/>
      <c r="G96" s="6"/>
      <c r="H96" s="6"/>
      <c r="I96" s="6"/>
      <c r="J96" s="6"/>
      <c r="K96" s="6"/>
    </row>
    <row r="97" spans="2:11" ht="168">
      <c r="B97" s="1312"/>
      <c r="C97" s="95"/>
      <c r="D97" s="47" t="s">
        <v>670</v>
      </c>
      <c r="E97" s="6"/>
      <c r="F97" s="6"/>
      <c r="G97" s="6"/>
      <c r="H97" s="6"/>
      <c r="I97" s="6"/>
      <c r="J97" s="6"/>
      <c r="K97" s="6"/>
    </row>
    <row r="98" spans="2:11" ht="24">
      <c r="B98" s="1312"/>
      <c r="C98" s="95"/>
      <c r="D98" s="47" t="s">
        <v>671</v>
      </c>
      <c r="E98" s="6"/>
      <c r="F98" s="6"/>
      <c r="G98" s="6"/>
      <c r="H98" s="6"/>
      <c r="I98" s="6"/>
      <c r="J98" s="6"/>
      <c r="K98" s="6"/>
    </row>
    <row r="99" spans="2:11" ht="24">
      <c r="B99" s="1312"/>
      <c r="C99" s="95"/>
      <c r="D99" s="26" t="s">
        <v>672</v>
      </c>
      <c r="E99" s="6"/>
      <c r="F99" s="6"/>
      <c r="G99" s="6"/>
      <c r="H99" s="6"/>
      <c r="I99" s="6"/>
      <c r="J99" s="6"/>
      <c r="K99" s="6"/>
    </row>
    <row r="100" spans="2:11" ht="36">
      <c r="B100" s="1312"/>
      <c r="C100" s="95"/>
      <c r="D100" s="26" t="s">
        <v>673</v>
      </c>
      <c r="E100" s="6"/>
      <c r="F100" s="6"/>
      <c r="G100" s="6"/>
      <c r="H100" s="6"/>
      <c r="I100" s="6"/>
      <c r="J100" s="6"/>
      <c r="K100" s="6"/>
    </row>
    <row r="101" spans="2:11" ht="48">
      <c r="B101" s="1312"/>
      <c r="C101" s="95"/>
      <c r="D101" s="26" t="s">
        <v>674</v>
      </c>
      <c r="E101" s="6"/>
      <c r="F101" s="6"/>
      <c r="G101" s="6"/>
      <c r="H101" s="6"/>
      <c r="I101" s="6"/>
      <c r="J101" s="6"/>
      <c r="K101" s="6"/>
    </row>
    <row r="102" spans="2:11" ht="144">
      <c r="B102" s="1312"/>
      <c r="C102" s="95"/>
      <c r="D102" s="47" t="s">
        <v>675</v>
      </c>
      <c r="E102" s="6"/>
      <c r="F102" s="6"/>
      <c r="G102" s="6"/>
      <c r="H102" s="6"/>
      <c r="I102" s="6"/>
      <c r="J102" s="6"/>
      <c r="K102" s="6"/>
    </row>
    <row r="103" spans="2:11" ht="60">
      <c r="B103" s="1312"/>
      <c r="C103" s="95"/>
      <c r="D103" s="47" t="s">
        <v>676</v>
      </c>
      <c r="E103" s="6"/>
      <c r="F103" s="6"/>
      <c r="G103" s="6"/>
      <c r="H103" s="6"/>
      <c r="I103" s="6"/>
      <c r="J103" s="6"/>
      <c r="K103" s="6"/>
    </row>
    <row r="104" spans="2:11" ht="36">
      <c r="B104" s="1312"/>
      <c r="C104" s="95"/>
      <c r="D104" s="47" t="s">
        <v>677</v>
      </c>
      <c r="E104" s="6"/>
      <c r="F104" s="6"/>
      <c r="G104" s="6"/>
      <c r="H104" s="6"/>
      <c r="I104" s="6"/>
      <c r="J104" s="6"/>
      <c r="K104" s="6"/>
    </row>
    <row r="105" spans="2:11" ht="60">
      <c r="B105" s="1312"/>
      <c r="C105" s="95"/>
      <c r="D105" s="62" t="s">
        <v>678</v>
      </c>
      <c r="E105" s="6"/>
      <c r="F105" s="6"/>
      <c r="G105" s="6"/>
      <c r="H105" s="6"/>
      <c r="I105" s="6"/>
      <c r="J105" s="6"/>
      <c r="K105" s="6"/>
    </row>
    <row r="106" spans="2:11" ht="24">
      <c r="B106" s="1312"/>
      <c r="C106" s="95"/>
      <c r="D106" s="62" t="s">
        <v>679</v>
      </c>
      <c r="E106" s="6"/>
      <c r="F106" s="6"/>
      <c r="G106" s="6"/>
      <c r="H106" s="6"/>
      <c r="I106" s="6"/>
      <c r="J106" s="6"/>
      <c r="K106" s="6"/>
    </row>
    <row r="107" spans="2:11" ht="24">
      <c r="B107" s="1312"/>
      <c r="C107" s="95"/>
      <c r="D107" s="62" t="s">
        <v>680</v>
      </c>
      <c r="E107" s="6"/>
      <c r="F107" s="6"/>
      <c r="G107" s="6"/>
      <c r="H107" s="6"/>
      <c r="I107" s="6"/>
      <c r="J107" s="6"/>
      <c r="K107" s="6"/>
    </row>
    <row r="108" spans="2:11" ht="36.75" thickBot="1">
      <c r="B108" s="1313"/>
      <c r="C108" s="3"/>
      <c r="D108" s="63" t="s">
        <v>681</v>
      </c>
      <c r="E108" s="6"/>
      <c r="F108" s="6"/>
      <c r="G108" s="6"/>
      <c r="H108" s="6"/>
      <c r="I108" s="6"/>
      <c r="J108" s="6"/>
      <c r="K108" s="6"/>
    </row>
    <row r="109" spans="2:11" ht="36">
      <c r="B109" s="1311" t="s">
        <v>90</v>
      </c>
      <c r="C109" s="95"/>
      <c r="D109" s="54" t="s">
        <v>682</v>
      </c>
      <c r="E109" s="6"/>
      <c r="F109" s="6"/>
      <c r="G109" s="6"/>
      <c r="H109" s="6"/>
      <c r="I109" s="6"/>
      <c r="J109" s="6"/>
      <c r="K109" s="6"/>
    </row>
    <row r="110" spans="2:11">
      <c r="B110" s="1312"/>
      <c r="C110" s="95"/>
      <c r="D110" s="17"/>
      <c r="E110" s="6"/>
      <c r="F110" s="6"/>
      <c r="G110" s="6"/>
      <c r="H110" s="6"/>
      <c r="I110" s="6"/>
      <c r="J110" s="6"/>
      <c r="K110" s="6"/>
    </row>
    <row r="111" spans="2:11">
      <c r="B111" s="1312"/>
      <c r="C111" s="95"/>
      <c r="D111" s="47" t="s">
        <v>91</v>
      </c>
      <c r="E111" s="6"/>
      <c r="F111" s="6"/>
      <c r="G111" s="6"/>
      <c r="H111" s="6"/>
      <c r="I111" s="6"/>
      <c r="J111" s="6"/>
      <c r="K111" s="6"/>
    </row>
    <row r="112" spans="2:11" ht="49.5">
      <c r="B112" s="1312"/>
      <c r="C112" s="95"/>
      <c r="D112" s="47" t="s">
        <v>683</v>
      </c>
      <c r="E112" s="6"/>
      <c r="F112" s="6"/>
      <c r="G112" s="6"/>
      <c r="H112" s="6"/>
      <c r="I112" s="6"/>
      <c r="J112" s="6"/>
      <c r="K112" s="6"/>
    </row>
    <row r="113" spans="2:11" ht="37.5">
      <c r="B113" s="1312"/>
      <c r="C113" s="95"/>
      <c r="D113" s="47" t="s">
        <v>684</v>
      </c>
      <c r="E113" s="6"/>
      <c r="F113" s="6"/>
      <c r="G113" s="6"/>
      <c r="H113" s="6"/>
      <c r="I113" s="6"/>
      <c r="J113" s="6"/>
      <c r="K113" s="6"/>
    </row>
    <row r="114" spans="2:11" ht="49.5">
      <c r="B114" s="1312"/>
      <c r="C114" s="95"/>
      <c r="D114" s="47" t="s">
        <v>685</v>
      </c>
      <c r="E114" s="6"/>
      <c r="F114" s="6"/>
      <c r="G114" s="6"/>
      <c r="H114" s="6"/>
      <c r="I114" s="6"/>
      <c r="J114" s="6"/>
      <c r="K114" s="6"/>
    </row>
    <row r="115" spans="2:11">
      <c r="B115" s="1312"/>
      <c r="C115" s="95"/>
      <c r="D115" s="54" t="s">
        <v>246</v>
      </c>
      <c r="E115" s="6"/>
      <c r="F115" s="6"/>
      <c r="G115" s="6"/>
      <c r="H115" s="6"/>
      <c r="I115" s="6"/>
      <c r="J115" s="6"/>
      <c r="K115" s="6"/>
    </row>
    <row r="116" spans="2:11" ht="48">
      <c r="B116" s="1312"/>
      <c r="C116" s="95"/>
      <c r="D116" s="54" t="s">
        <v>686</v>
      </c>
      <c r="E116" s="6"/>
      <c r="F116" s="6"/>
      <c r="G116" s="6"/>
      <c r="H116" s="6"/>
      <c r="I116" s="6"/>
      <c r="J116" s="6"/>
      <c r="K116" s="6"/>
    </row>
    <row r="117" spans="2:11">
      <c r="B117" s="1312"/>
      <c r="C117" s="95"/>
      <c r="D117" s="17"/>
      <c r="E117" s="6"/>
      <c r="F117" s="6"/>
      <c r="G117" s="6"/>
      <c r="H117" s="6"/>
      <c r="I117" s="6"/>
      <c r="J117" s="6"/>
      <c r="K117" s="6"/>
    </row>
    <row r="118" spans="2:11">
      <c r="B118" s="1312"/>
      <c r="C118" s="95"/>
      <c r="D118" s="47" t="s">
        <v>91</v>
      </c>
      <c r="E118" s="6"/>
      <c r="F118" s="6"/>
      <c r="G118" s="6"/>
      <c r="H118" s="6"/>
      <c r="I118" s="6"/>
      <c r="J118" s="6"/>
      <c r="K118" s="6"/>
    </row>
    <row r="119" spans="2:11" ht="61.5">
      <c r="B119" s="1312"/>
      <c r="C119" s="95"/>
      <c r="D119" s="47" t="s">
        <v>687</v>
      </c>
      <c r="E119" s="6"/>
      <c r="F119" s="6"/>
      <c r="G119" s="6"/>
      <c r="H119" s="6"/>
      <c r="I119" s="6"/>
      <c r="J119" s="6"/>
      <c r="K119" s="6"/>
    </row>
    <row r="120" spans="2:11" ht="61.5">
      <c r="B120" s="1312"/>
      <c r="C120" s="95"/>
      <c r="D120" s="47" t="s">
        <v>688</v>
      </c>
      <c r="E120" s="6"/>
      <c r="F120" s="6"/>
      <c r="G120" s="6"/>
      <c r="H120" s="6"/>
      <c r="I120" s="6"/>
      <c r="J120" s="6"/>
      <c r="K120" s="6"/>
    </row>
    <row r="121" spans="2:11" ht="62.25" thickBot="1">
      <c r="B121" s="1313"/>
      <c r="C121" s="3"/>
      <c r="D121" s="41" t="s">
        <v>689</v>
      </c>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row r="180" spans="2:11">
      <c r="B180" s="6"/>
      <c r="D180" s="6"/>
      <c r="E180" s="6"/>
      <c r="F180" s="6"/>
      <c r="G180" s="6"/>
      <c r="H180" s="6"/>
      <c r="I180" s="6"/>
      <c r="J180" s="6"/>
      <c r="K180" s="6"/>
    </row>
  </sheetData>
  <sheetProtection insertRows="0"/>
  <mergeCells count="40">
    <mergeCell ref="B10:D10"/>
    <mergeCell ref="F10:S10"/>
    <mergeCell ref="F11:S11"/>
    <mergeCell ref="E12:R12"/>
    <mergeCell ref="E13:R13"/>
    <mergeCell ref="D16:K16"/>
    <mergeCell ref="D21:K21"/>
    <mergeCell ref="D36:D38"/>
    <mergeCell ref="E36:F36"/>
    <mergeCell ref="E37:E38"/>
    <mergeCell ref="G37:G38"/>
    <mergeCell ref="B89:B108"/>
    <mergeCell ref="B109:B121"/>
    <mergeCell ref="C24:C26"/>
    <mergeCell ref="D24:D26"/>
    <mergeCell ref="E24:E26"/>
    <mergeCell ref="B80:B87"/>
    <mergeCell ref="B59:E59"/>
    <mergeCell ref="B60:B66"/>
    <mergeCell ref="B15:B20"/>
    <mergeCell ref="B73:F74"/>
    <mergeCell ref="B68:F68"/>
    <mergeCell ref="D22:K22"/>
    <mergeCell ref="D23:K23"/>
    <mergeCell ref="D34:K34"/>
    <mergeCell ref="D35:K35"/>
    <mergeCell ref="B50:E50"/>
    <mergeCell ref="B51:B57"/>
    <mergeCell ref="F24:F26"/>
    <mergeCell ref="G24:J24"/>
    <mergeCell ref="H25:H26"/>
    <mergeCell ref="I25:I26"/>
    <mergeCell ref="J25:J26"/>
    <mergeCell ref="C36:C38"/>
    <mergeCell ref="D15:K15"/>
    <mergeCell ref="A1:P1"/>
    <mergeCell ref="A2:P2"/>
    <mergeCell ref="A3:P3"/>
    <mergeCell ref="A4:D4"/>
    <mergeCell ref="A5:P5"/>
  </mergeCells>
  <conditionalFormatting sqref="D45">
    <cfRule type="containsText" dxfId="57" priority="5" operator="containsText" text="ERROR">
      <formula>NOT(ISERROR(SEARCH("ERROR",D45)))</formula>
    </cfRule>
  </conditionalFormatting>
  <conditionalFormatting sqref="F10">
    <cfRule type="notContainsBlanks" dxfId="56" priority="4">
      <formula>LEN(TRIM(F10))&gt;0</formula>
    </cfRule>
  </conditionalFormatting>
  <conditionalFormatting sqref="F11:S11">
    <cfRule type="expression" dxfId="55" priority="2">
      <formula>E11="NO SE REPORTA"</formula>
    </cfRule>
    <cfRule type="expression" dxfId="54" priority="3">
      <formula>E10="NO APLICA"</formula>
    </cfRule>
  </conditionalFormatting>
  <conditionalFormatting sqref="E12:R12">
    <cfRule type="expression" dxfId="5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formula1>0</formula1>
    </dataValidation>
    <dataValidation type="whole" operator="greaterThanOrEqual" allowBlank="1" showInputMessage="1" showErrorMessage="1" errorTitle="ERROR" error="Valor en PESOS (sin centavos)" sqref="G27:J32">
      <formula1>0</formula1>
    </dataValidation>
    <dataValidation type="decimal" allowBlank="1" showInputMessage="1" showErrorMessage="1" errorTitle="ERROR" error="Escriba un valor entre 0% y 100%" sqref="D39:D44">
      <formula1>0</formula1>
      <formula2>1</formula2>
    </dataValidation>
    <dataValidation allowBlank="1" showInputMessage="1" showErrorMessage="1" sqref="D45 I18:I19 G33:J33 E39:F45"/>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U178"/>
  <sheetViews>
    <sheetView showGridLines="0" zoomScale="98" zoomScaleNormal="98" workbookViewId="0">
      <selection activeCell="C8" sqref="C8"/>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24.8554687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708</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79" t="s">
        <v>1202</v>
      </c>
      <c r="C8" s="224">
        <v>2020</v>
      </c>
      <c r="D8" s="229">
        <f>IF(E10="NO APLICA","NO APLICA",IF(E11="NO SE REPORTA","SIN INFORMACION",+I30))</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 customHeight="1" thickTop="1">
      <c r="B15" s="1326" t="s">
        <v>2</v>
      </c>
      <c r="C15" s="90"/>
      <c r="D15" s="1328" t="s">
        <v>336</v>
      </c>
      <c r="E15" s="1329"/>
      <c r="F15" s="1329"/>
      <c r="G15" s="1329"/>
      <c r="H15" s="1329"/>
      <c r="I15" s="1329"/>
      <c r="J15" s="1329"/>
      <c r="K15" s="1329"/>
      <c r="L15" s="1375"/>
    </row>
    <row r="16" spans="1:21" ht="15.75" thickBot="1">
      <c r="B16" s="1327"/>
      <c r="C16" s="93"/>
      <c r="D16" s="1411" t="s">
        <v>757</v>
      </c>
      <c r="E16" s="1412"/>
      <c r="F16" s="1412"/>
      <c r="G16" s="1412"/>
      <c r="H16" s="1412"/>
      <c r="I16" s="1412"/>
      <c r="J16" s="1412"/>
      <c r="K16" s="1412"/>
      <c r="L16" s="1432"/>
    </row>
    <row r="17" spans="2:12" ht="15.75" thickBot="1">
      <c r="B17" s="1327"/>
      <c r="C17" s="91" t="s">
        <v>19</v>
      </c>
      <c r="D17" s="39" t="s">
        <v>253</v>
      </c>
      <c r="E17" s="39" t="s">
        <v>20</v>
      </c>
      <c r="F17" s="39" t="s">
        <v>21</v>
      </c>
      <c r="G17" s="39" t="s">
        <v>22</v>
      </c>
      <c r="H17" s="39" t="s">
        <v>23</v>
      </c>
      <c r="I17" s="39" t="s">
        <v>254</v>
      </c>
      <c r="J17" s="6"/>
      <c r="L17" s="22"/>
    </row>
    <row r="18" spans="2:12" ht="24.75" thickBot="1">
      <c r="B18" s="1327"/>
      <c r="C18" s="92" t="s">
        <v>152</v>
      </c>
      <c r="D18" s="41" t="s">
        <v>770</v>
      </c>
      <c r="E18" s="7"/>
      <c r="F18" s="7"/>
      <c r="G18" s="7"/>
      <c r="H18" s="7"/>
      <c r="I18" s="153">
        <f>SUM(E18:H18)</f>
        <v>0</v>
      </c>
      <c r="J18" s="6"/>
      <c r="L18" s="22"/>
    </row>
    <row r="19" spans="2:12">
      <c r="B19" s="1327"/>
      <c r="C19" s="93"/>
      <c r="D19" s="1331"/>
      <c r="E19" s="1332"/>
      <c r="F19" s="1332"/>
      <c r="G19" s="1332"/>
      <c r="H19" s="1332"/>
      <c r="I19" s="1332"/>
      <c r="J19" s="1332"/>
      <c r="K19" s="1332"/>
      <c r="L19" s="1360"/>
    </row>
    <row r="20" spans="2:12" ht="15.75" thickBot="1">
      <c r="B20" s="440"/>
      <c r="C20" s="93"/>
      <c r="D20" s="1331" t="s">
        <v>771</v>
      </c>
      <c r="E20" s="1332"/>
      <c r="F20" s="1332"/>
      <c r="G20" s="1332"/>
      <c r="H20" s="1332"/>
      <c r="I20" s="1332"/>
      <c r="J20" s="1332"/>
      <c r="K20" s="1332"/>
      <c r="L20" s="1360"/>
    </row>
    <row r="21" spans="2:12" ht="15.75" thickBot="1">
      <c r="B21" s="440"/>
      <c r="C21" s="1388" t="s">
        <v>19</v>
      </c>
      <c r="D21" s="1311" t="s">
        <v>270</v>
      </c>
      <c r="E21" s="1311" t="s">
        <v>619</v>
      </c>
      <c r="F21" s="1434" t="s">
        <v>620</v>
      </c>
      <c r="G21" s="1435"/>
      <c r="H21" s="1435"/>
      <c r="I21" s="1435"/>
      <c r="J21" s="1436"/>
      <c r="L21" s="22"/>
    </row>
    <row r="22" spans="2:12" ht="36.75" thickBot="1">
      <c r="B22" s="440"/>
      <c r="C22" s="1389"/>
      <c r="D22" s="1313"/>
      <c r="E22" s="1313"/>
      <c r="F22" s="41" t="s">
        <v>621</v>
      </c>
      <c r="G22" s="41" t="s">
        <v>622</v>
      </c>
      <c r="H22" s="41" t="s">
        <v>623</v>
      </c>
      <c r="I22" s="41" t="s">
        <v>624</v>
      </c>
      <c r="J22" s="41" t="s">
        <v>55</v>
      </c>
      <c r="L22" s="22"/>
    </row>
    <row r="23" spans="2:12" ht="24.75" thickBot="1">
      <c r="B23" s="440"/>
      <c r="C23" s="136"/>
      <c r="D23" s="42" t="s">
        <v>1218</v>
      </c>
      <c r="E23" s="45" t="s">
        <v>772</v>
      </c>
      <c r="F23" s="227"/>
      <c r="G23" s="227"/>
      <c r="H23" s="227"/>
      <c r="I23" s="157">
        <f>+G23*H23</f>
        <v>0</v>
      </c>
      <c r="J23" s="31"/>
      <c r="L23" s="22"/>
    </row>
    <row r="24" spans="2:12" ht="36.75" thickBot="1">
      <c r="B24" s="440"/>
      <c r="C24" s="136"/>
      <c r="D24" s="42" t="s">
        <v>1219</v>
      </c>
      <c r="E24" s="45" t="s">
        <v>773</v>
      </c>
      <c r="F24" s="227"/>
      <c r="G24" s="227"/>
      <c r="H24" s="227"/>
      <c r="I24" s="157">
        <f t="shared" ref="I24:I29" si="0">+G24*H24</f>
        <v>0</v>
      </c>
      <c r="J24" s="31"/>
      <c r="L24" s="22"/>
    </row>
    <row r="25" spans="2:12" ht="36.75" thickBot="1">
      <c r="B25" s="440"/>
      <c r="C25" s="136"/>
      <c r="D25" s="42" t="s">
        <v>1220</v>
      </c>
      <c r="E25" s="45" t="s">
        <v>774</v>
      </c>
      <c r="F25" s="227"/>
      <c r="G25" s="227"/>
      <c r="H25" s="227"/>
      <c r="I25" s="157">
        <f t="shared" si="0"/>
        <v>0</v>
      </c>
      <c r="J25" s="31"/>
      <c r="L25" s="22"/>
    </row>
    <row r="26" spans="2:12" ht="24.75" thickBot="1">
      <c r="B26" s="440"/>
      <c r="C26" s="136"/>
      <c r="D26" s="42" t="s">
        <v>1221</v>
      </c>
      <c r="E26" s="45" t="s">
        <v>775</v>
      </c>
      <c r="F26" s="227"/>
      <c r="G26" s="227"/>
      <c r="H26" s="227"/>
      <c r="I26" s="157">
        <f t="shared" si="0"/>
        <v>0</v>
      </c>
      <c r="J26" s="31"/>
      <c r="L26" s="22"/>
    </row>
    <row r="27" spans="2:12" ht="24.75" thickBot="1">
      <c r="B27" s="440"/>
      <c r="C27" s="136"/>
      <c r="D27" s="42" t="s">
        <v>1222</v>
      </c>
      <c r="E27" s="45" t="s">
        <v>776</v>
      </c>
      <c r="F27" s="227"/>
      <c r="G27" s="227"/>
      <c r="H27" s="227"/>
      <c r="I27" s="157">
        <f t="shared" si="0"/>
        <v>0</v>
      </c>
      <c r="J27" s="31"/>
      <c r="L27" s="22"/>
    </row>
    <row r="28" spans="2:12" ht="24.75" thickBot="1">
      <c r="B28" s="440"/>
      <c r="C28" s="136"/>
      <c r="D28" s="42" t="s">
        <v>1223</v>
      </c>
      <c r="E28" s="45" t="s">
        <v>777</v>
      </c>
      <c r="F28" s="227"/>
      <c r="G28" s="227"/>
      <c r="H28" s="227"/>
      <c r="I28" s="157">
        <f t="shared" si="0"/>
        <v>0</v>
      </c>
      <c r="J28" s="31"/>
      <c r="L28" s="22"/>
    </row>
    <row r="29" spans="2:12" ht="24.75" thickBot="1">
      <c r="B29" s="440"/>
      <c r="C29" s="136"/>
      <c r="D29" s="42" t="s">
        <v>1223</v>
      </c>
      <c r="E29" s="45" t="s">
        <v>1224</v>
      </c>
      <c r="F29" s="227"/>
      <c r="G29" s="227"/>
      <c r="H29" s="227"/>
      <c r="I29" s="157">
        <f t="shared" si="0"/>
        <v>0</v>
      </c>
      <c r="J29" s="31"/>
      <c r="L29" s="22"/>
    </row>
    <row r="30" spans="2:12" ht="15.75" thickBot="1">
      <c r="B30" s="440"/>
      <c r="C30" s="95"/>
      <c r="D30" s="40"/>
      <c r="E30" s="40" t="s">
        <v>151</v>
      </c>
      <c r="F30" s="40"/>
      <c r="G30" s="40"/>
      <c r="H30" s="209" t="str">
        <f>Formulas!$D$23</f>
        <v>ERROR: LA SUMA DE LA COLUMNA DEBE SER 100%</v>
      </c>
      <c r="I30" s="157">
        <f>Formulas!$E$23</f>
        <v>0</v>
      </c>
      <c r="J30" s="31"/>
      <c r="L30" s="22"/>
    </row>
    <row r="31" spans="2:12">
      <c r="B31" s="440"/>
      <c r="C31" s="93"/>
      <c r="D31" s="1331" t="s">
        <v>630</v>
      </c>
      <c r="E31" s="1332"/>
      <c r="F31" s="1332"/>
      <c r="G31" s="1332"/>
      <c r="H31" s="1332"/>
      <c r="I31" s="1332"/>
      <c r="J31" s="1332"/>
      <c r="K31" s="1332"/>
      <c r="L31" s="1360"/>
    </row>
    <row r="32" spans="2:12">
      <c r="B32" s="440"/>
      <c r="C32" s="93"/>
      <c r="D32" s="1317" t="s">
        <v>246</v>
      </c>
      <c r="E32" s="1318"/>
      <c r="F32" s="1318"/>
      <c r="G32" s="1318"/>
      <c r="H32" s="1318"/>
      <c r="I32" s="1318"/>
      <c r="J32" s="1318"/>
      <c r="K32" s="1318"/>
      <c r="L32" s="1361"/>
    </row>
    <row r="33" spans="2:12" ht="15.75" thickBot="1">
      <c r="B33" s="440"/>
      <c r="C33" s="93"/>
      <c r="D33" s="1320" t="s">
        <v>778</v>
      </c>
      <c r="E33" s="1321"/>
      <c r="F33" s="1321"/>
      <c r="G33" s="1321"/>
      <c r="H33" s="1321"/>
      <c r="I33" s="1321"/>
      <c r="J33" s="1321"/>
      <c r="K33" s="1321"/>
      <c r="L33" s="1433"/>
    </row>
    <row r="34" spans="2:12" ht="15.75" thickBot="1">
      <c r="B34" s="440"/>
      <c r="C34" s="1388" t="s">
        <v>19</v>
      </c>
      <c r="D34" s="1363" t="s">
        <v>270</v>
      </c>
      <c r="E34" s="1363" t="s">
        <v>619</v>
      </c>
      <c r="F34" s="1434" t="s">
        <v>693</v>
      </c>
      <c r="G34" s="1435"/>
      <c r="H34" s="1435"/>
      <c r="I34" s="1435"/>
      <c r="J34" s="1435"/>
      <c r="K34" s="1436"/>
      <c r="L34" s="120"/>
    </row>
    <row r="35" spans="2:12" ht="23.25" thickBot="1">
      <c r="B35" s="440"/>
      <c r="C35" s="1389"/>
      <c r="D35" s="1364"/>
      <c r="E35" s="1364"/>
      <c r="F35" s="66" t="s">
        <v>779</v>
      </c>
      <c r="G35" s="67" t="s">
        <v>344</v>
      </c>
      <c r="H35" s="67" t="s">
        <v>274</v>
      </c>
      <c r="I35" s="67" t="s">
        <v>275</v>
      </c>
      <c r="J35" s="67" t="s">
        <v>780</v>
      </c>
      <c r="K35" s="67" t="s">
        <v>781</v>
      </c>
      <c r="L35" s="12"/>
    </row>
    <row r="36" spans="2:12" ht="24.75" thickBot="1">
      <c r="B36" s="440"/>
      <c r="C36" s="487"/>
      <c r="D36" s="169" t="str">
        <f t="shared" ref="D36:E42" si="1">+D23</f>
        <v>Conocer e identificar la identificación de la base natural que soporta el territorio</v>
      </c>
      <c r="E36" s="484" t="str">
        <f t="shared" si="1"/>
        <v>Planificación y ordenamiento ambiental en áreas urbanas</v>
      </c>
      <c r="F36" s="488"/>
      <c r="G36" s="489"/>
      <c r="H36" s="490"/>
      <c r="I36" s="489"/>
      <c r="J36" s="152" t="e">
        <f>+H36/G36</f>
        <v>#DIV/0!</v>
      </c>
      <c r="K36" s="152" t="e">
        <f>+I36/H36</f>
        <v>#DIV/0!</v>
      </c>
      <c r="L36" s="12"/>
    </row>
    <row r="37" spans="2:12" ht="36.75" thickBot="1">
      <c r="B37" s="440"/>
      <c r="C37" s="382"/>
      <c r="D37" s="169" t="str">
        <f t="shared" si="1"/>
        <v>Identificar, prevenir y mitigar amenazas y vulnerabilidades de origen natural, socio natural y antrópico</v>
      </c>
      <c r="E37" s="484" t="str">
        <f t="shared" si="1"/>
        <v>Gestión ambiental del Espacio Público en áreas urbanas</v>
      </c>
      <c r="F37" s="488"/>
      <c r="G37" s="489"/>
      <c r="H37" s="490"/>
      <c r="I37" s="489"/>
      <c r="J37" s="152" t="e">
        <f t="shared" ref="J37:J43" si="2">+H37/G37</f>
        <v>#DIV/0!</v>
      </c>
      <c r="K37" s="152" t="e">
        <f t="shared" ref="K37:K43" si="3">+I37/H37</f>
        <v>#DIV/0!</v>
      </c>
      <c r="L37" s="12"/>
    </row>
    <row r="38" spans="2:12" ht="36.75" thickBot="1">
      <c r="B38" s="440"/>
      <c r="C38" s="382"/>
      <c r="D38" s="169" t="str">
        <f t="shared" si="1"/>
        <v>Conservar, preservar y recuperar elementos naturales del espacio público</v>
      </c>
      <c r="E38" s="484" t="str">
        <f t="shared" si="1"/>
        <v xml:space="preserve">Prevención y Control de la Contaminación del Aire en áreas urbanas </v>
      </c>
      <c r="F38" s="488"/>
      <c r="G38" s="489"/>
      <c r="H38" s="490"/>
      <c r="I38" s="489"/>
      <c r="J38" s="152" t="e">
        <f t="shared" si="2"/>
        <v>#DIV/0!</v>
      </c>
      <c r="K38" s="152" t="e">
        <f t="shared" si="3"/>
        <v>#DIV/0!</v>
      </c>
      <c r="L38" s="12"/>
    </row>
    <row r="39" spans="2:12" ht="24.75" thickBot="1">
      <c r="B39" s="440"/>
      <c r="C39" s="382"/>
      <c r="D39" s="169" t="str">
        <f t="shared" si="1"/>
        <v>Implementar el programa de acreditación de laboratorios de medición de calidad del aire y ruido ambiental</v>
      </c>
      <c r="E39" s="484" t="str">
        <f t="shared" si="1"/>
        <v>Gestión del Recurso Hídrico en áreas urbanas</v>
      </c>
      <c r="F39" s="488"/>
      <c r="G39" s="489"/>
      <c r="H39" s="490"/>
      <c r="I39" s="489"/>
      <c r="J39" s="152" t="e">
        <f t="shared" si="2"/>
        <v>#DIV/0!</v>
      </c>
      <c r="K39" s="152" t="e">
        <f t="shared" si="3"/>
        <v>#DIV/0!</v>
      </c>
      <c r="L39" s="12"/>
    </row>
    <row r="40" spans="2:12" ht="24.75" thickBot="1">
      <c r="B40" s="440"/>
      <c r="C40" s="382"/>
      <c r="D40" s="169" t="str">
        <f t="shared" si="1"/>
        <v>Operar el sistema de vigilancia de calidad del aire</v>
      </c>
      <c r="E40" s="484" t="str">
        <f t="shared" si="1"/>
        <v>Gestión de Residuos sólidos en áreas urbanas</v>
      </c>
      <c r="F40" s="488"/>
      <c r="G40" s="489"/>
      <c r="H40" s="490"/>
      <c r="I40" s="489"/>
      <c r="J40" s="152" t="e">
        <f t="shared" si="2"/>
        <v>#DIV/0!</v>
      </c>
      <c r="K40" s="152" t="e">
        <f t="shared" si="3"/>
        <v>#DIV/0!</v>
      </c>
      <c r="L40" s="12"/>
    </row>
    <row r="41" spans="2:12" ht="24.75" thickBot="1">
      <c r="B41" s="440"/>
      <c r="C41" s="382"/>
      <c r="D41" s="169" t="str">
        <f t="shared" si="1"/>
        <v>Realizar el seguimiento de los Planes de saneamiento y manejo de vertimientos (PSMV)</v>
      </c>
      <c r="E41" s="484" t="str">
        <f t="shared" si="1"/>
        <v>Índice de calidad ambiental urbana</v>
      </c>
      <c r="F41" s="488"/>
      <c r="G41" s="489"/>
      <c r="H41" s="490"/>
      <c r="I41" s="489"/>
      <c r="J41" s="152" t="e">
        <f t="shared" si="2"/>
        <v>#DIV/0!</v>
      </c>
      <c r="K41" s="152" t="e">
        <f t="shared" si="3"/>
        <v>#DIV/0!</v>
      </c>
      <c r="L41" s="12"/>
    </row>
    <row r="42" spans="2:12" ht="24.75" thickBot="1">
      <c r="B42" s="440"/>
      <c r="C42" s="382"/>
      <c r="D42" s="169" t="str">
        <f t="shared" si="1"/>
        <v>Realizar el seguimiento de los Planes de saneamiento y manejo de vertimientos (PSMV)</v>
      </c>
      <c r="E42" s="484" t="str">
        <f t="shared" si="1"/>
        <v>Gestión del recurso hídrico en áreas urbanas</v>
      </c>
      <c r="F42" s="488"/>
      <c r="G42" s="489"/>
      <c r="H42" s="490"/>
      <c r="I42" s="489"/>
      <c r="J42" s="152" t="e">
        <f t="shared" si="2"/>
        <v>#DIV/0!</v>
      </c>
      <c r="K42" s="152" t="e">
        <f t="shared" si="3"/>
        <v>#DIV/0!</v>
      </c>
      <c r="L42" s="12"/>
    </row>
    <row r="43" spans="2:12" ht="15.75" thickBot="1">
      <c r="B43" s="440"/>
      <c r="C43" s="102"/>
      <c r="D43" s="2"/>
      <c r="E43" s="46" t="s">
        <v>151</v>
      </c>
      <c r="F43" s="2"/>
      <c r="G43" s="144">
        <f>SUM(G36:G42)</f>
        <v>0</v>
      </c>
      <c r="H43" s="144">
        <f>SUM(H36:H42)</f>
        <v>0</v>
      </c>
      <c r="I43" s="144">
        <f>SUM(I36:I42)</f>
        <v>0</v>
      </c>
      <c r="J43" s="152" t="e">
        <f t="shared" si="2"/>
        <v>#DIV/0!</v>
      </c>
      <c r="K43" s="152" t="e">
        <f t="shared" si="3"/>
        <v>#DIV/0!</v>
      </c>
      <c r="L43" s="121"/>
    </row>
    <row r="44" spans="2:12" ht="15.75" thickBot="1">
      <c r="B44" s="441"/>
      <c r="C44" s="94"/>
      <c r="D44" s="1355" t="s">
        <v>630</v>
      </c>
      <c r="E44" s="1356"/>
      <c r="F44" s="1356"/>
      <c r="G44" s="1356"/>
      <c r="H44" s="1356"/>
      <c r="I44" s="1356"/>
      <c r="J44" s="1356"/>
      <c r="K44" s="1356"/>
      <c r="L44" s="1362"/>
    </row>
    <row r="45" spans="2:12" ht="15.75" thickBot="1">
      <c r="B45" s="38"/>
      <c r="C45" s="89"/>
      <c r="D45" s="6"/>
      <c r="E45" s="6"/>
      <c r="F45" s="6"/>
      <c r="G45" s="6"/>
      <c r="H45" s="6"/>
      <c r="I45" s="6"/>
      <c r="J45" s="6"/>
      <c r="K45" s="6"/>
    </row>
    <row r="46" spans="2:12" ht="72.75" thickBot="1">
      <c r="B46" s="53" t="s">
        <v>34</v>
      </c>
      <c r="C46" s="99"/>
      <c r="D46" s="44" t="s">
        <v>782</v>
      </c>
      <c r="E46" s="6"/>
      <c r="F46" s="6"/>
      <c r="G46" s="6"/>
      <c r="H46" s="6"/>
      <c r="I46" s="6"/>
      <c r="J46" s="6"/>
      <c r="K46" s="6"/>
    </row>
    <row r="47" spans="2:12" ht="60.75" thickBot="1">
      <c r="B47" s="53" t="s">
        <v>36</v>
      </c>
      <c r="C47" s="216"/>
      <c r="D47" s="53" t="s">
        <v>346</v>
      </c>
      <c r="E47" s="6"/>
      <c r="F47" s="6"/>
      <c r="G47" s="6"/>
      <c r="H47" s="6"/>
      <c r="I47" s="6"/>
      <c r="J47" s="6"/>
      <c r="K47" s="6"/>
    </row>
    <row r="48" spans="2:12" ht="15.75" thickBot="1">
      <c r="B48" s="2"/>
      <c r="C48" s="77"/>
      <c r="D48" s="6"/>
      <c r="E48" s="6"/>
      <c r="F48" s="6"/>
      <c r="G48" s="6"/>
      <c r="H48" s="6"/>
      <c r="I48" s="6"/>
      <c r="J48" s="6"/>
      <c r="K48" s="6"/>
    </row>
    <row r="49" spans="2:11" ht="24" customHeight="1" thickBot="1">
      <c r="B49" s="1314" t="s">
        <v>38</v>
      </c>
      <c r="C49" s="1315"/>
      <c r="D49" s="1315"/>
      <c r="E49" s="1316"/>
      <c r="F49" s="6"/>
      <c r="G49" s="6"/>
      <c r="H49" s="6"/>
      <c r="I49" s="6"/>
      <c r="J49" s="6"/>
      <c r="K49" s="6"/>
    </row>
    <row r="50" spans="2:11" ht="15.75" thickBot="1">
      <c r="B50" s="1311">
        <v>1</v>
      </c>
      <c r="C50" s="95"/>
      <c r="D50" s="49" t="s">
        <v>39</v>
      </c>
      <c r="E50" s="142"/>
      <c r="F50" s="6"/>
      <c r="G50" s="6"/>
      <c r="H50" s="6"/>
      <c r="I50" s="6"/>
      <c r="J50" s="6"/>
      <c r="K50" s="6"/>
    </row>
    <row r="51" spans="2:11" ht="15.75" thickBot="1">
      <c r="B51" s="1312"/>
      <c r="C51" s="95"/>
      <c r="D51" s="41" t="s">
        <v>40</v>
      </c>
      <c r="E51" s="142"/>
      <c r="F51" s="6"/>
      <c r="G51" s="6"/>
      <c r="H51" s="6"/>
      <c r="I51" s="6"/>
      <c r="J51" s="6"/>
      <c r="K51" s="6"/>
    </row>
    <row r="52" spans="2:11" ht="15.75" thickBot="1">
      <c r="B52" s="1312"/>
      <c r="C52" s="95"/>
      <c r="D52" s="41" t="s">
        <v>41</v>
      </c>
      <c r="E52" s="142"/>
      <c r="F52" s="6"/>
      <c r="G52" s="6"/>
      <c r="H52" s="6"/>
      <c r="I52" s="6"/>
      <c r="J52" s="6"/>
      <c r="K52" s="6"/>
    </row>
    <row r="53" spans="2:11" ht="15.75" thickBot="1">
      <c r="B53" s="1312"/>
      <c r="C53" s="95"/>
      <c r="D53" s="41" t="s">
        <v>42</v>
      </c>
      <c r="E53" s="142"/>
      <c r="F53" s="6"/>
      <c r="G53" s="6"/>
      <c r="H53" s="6"/>
      <c r="I53" s="6"/>
      <c r="J53" s="6"/>
      <c r="K53" s="6"/>
    </row>
    <row r="54" spans="2:11" ht="15.75" thickBot="1">
      <c r="B54" s="1312"/>
      <c r="C54" s="95"/>
      <c r="D54" s="41" t="s">
        <v>43</v>
      </c>
      <c r="E54" s="142"/>
      <c r="F54" s="6"/>
      <c r="G54" s="6"/>
      <c r="H54" s="6"/>
      <c r="I54" s="6"/>
      <c r="J54" s="6"/>
      <c r="K54" s="6"/>
    </row>
    <row r="55" spans="2:11" ht="15.75" thickBot="1">
      <c r="B55" s="1312"/>
      <c r="C55" s="95"/>
      <c r="D55" s="41" t="s">
        <v>44</v>
      </c>
      <c r="E55" s="142"/>
      <c r="F55" s="6"/>
      <c r="G55" s="6"/>
      <c r="H55" s="6"/>
      <c r="I55" s="6"/>
      <c r="J55" s="6"/>
      <c r="K55" s="6"/>
    </row>
    <row r="56" spans="2:11" ht="15.75" thickBot="1">
      <c r="B56" s="1313"/>
      <c r="C56" s="3"/>
      <c r="D56" s="41" t="s">
        <v>45</v>
      </c>
      <c r="E56" s="142"/>
      <c r="F56" s="6"/>
      <c r="G56" s="6"/>
      <c r="H56" s="6"/>
      <c r="I56" s="6"/>
      <c r="J56" s="6"/>
      <c r="K56" s="6"/>
    </row>
    <row r="57" spans="2:11" ht="15.75" thickBot="1">
      <c r="B57" s="2"/>
      <c r="C57" s="77"/>
      <c r="D57" s="6"/>
      <c r="E57" s="6"/>
      <c r="F57" s="6"/>
      <c r="G57" s="6"/>
      <c r="H57" s="6"/>
      <c r="I57" s="6"/>
      <c r="J57" s="6"/>
      <c r="K57" s="6"/>
    </row>
    <row r="58" spans="2:11" ht="15.75" thickBot="1">
      <c r="B58" s="1314" t="s">
        <v>46</v>
      </c>
      <c r="C58" s="1315"/>
      <c r="D58" s="1315"/>
      <c r="E58" s="1316"/>
      <c r="F58" s="6"/>
      <c r="G58" s="6"/>
      <c r="H58" s="6"/>
      <c r="I58" s="6"/>
      <c r="J58" s="6"/>
      <c r="K58" s="6"/>
    </row>
    <row r="59" spans="2:11" ht="15.75" thickBot="1">
      <c r="B59" s="1311">
        <v>1</v>
      </c>
      <c r="C59" s="95"/>
      <c r="D59" s="49" t="s">
        <v>39</v>
      </c>
      <c r="E59" s="133" t="s">
        <v>47</v>
      </c>
      <c r="F59" s="6"/>
      <c r="G59" s="6"/>
      <c r="H59" s="6"/>
      <c r="I59" s="6"/>
      <c r="J59" s="6"/>
      <c r="K59" s="6"/>
    </row>
    <row r="60" spans="2:11" ht="15.75" thickBot="1">
      <c r="B60" s="1312"/>
      <c r="C60" s="95"/>
      <c r="D60" s="41" t="s">
        <v>40</v>
      </c>
      <c r="E60" s="176" t="s">
        <v>160</v>
      </c>
      <c r="F60" s="6"/>
      <c r="G60" s="6"/>
      <c r="H60" s="6"/>
      <c r="I60" s="6"/>
      <c r="J60" s="6"/>
      <c r="K60" s="6"/>
    </row>
    <row r="61" spans="2:11" ht="15.75" thickBot="1">
      <c r="B61" s="1312"/>
      <c r="C61" s="95"/>
      <c r="D61" s="41" t="s">
        <v>41</v>
      </c>
      <c r="E61" s="177"/>
      <c r="F61" s="6"/>
      <c r="G61" s="6"/>
      <c r="H61" s="6"/>
      <c r="I61" s="6"/>
      <c r="J61" s="6"/>
      <c r="K61" s="6"/>
    </row>
    <row r="62" spans="2:11" ht="15.75" thickBot="1">
      <c r="B62" s="1312"/>
      <c r="C62" s="95"/>
      <c r="D62" s="41" t="s">
        <v>42</v>
      </c>
      <c r="E62" s="177"/>
      <c r="F62" s="6"/>
      <c r="G62" s="6"/>
      <c r="H62" s="6"/>
      <c r="I62" s="6"/>
      <c r="J62" s="6"/>
      <c r="K62" s="6"/>
    </row>
    <row r="63" spans="2:11" ht="15.75" thickBot="1">
      <c r="B63" s="1312"/>
      <c r="C63" s="95"/>
      <c r="D63" s="41" t="s">
        <v>43</v>
      </c>
      <c r="E63" s="177"/>
      <c r="F63" s="6"/>
      <c r="G63" s="6"/>
      <c r="H63" s="6"/>
      <c r="I63" s="6"/>
      <c r="J63" s="6"/>
      <c r="K63" s="6"/>
    </row>
    <row r="64" spans="2:11" ht="15.75" thickBot="1">
      <c r="B64" s="1312"/>
      <c r="C64" s="95"/>
      <c r="D64" s="41" t="s">
        <v>44</v>
      </c>
      <c r="E64" s="177"/>
      <c r="F64" s="6"/>
      <c r="G64" s="6"/>
      <c r="H64" s="6"/>
      <c r="I64" s="6"/>
      <c r="J64" s="6"/>
      <c r="K64" s="6"/>
    </row>
    <row r="65" spans="2:11" ht="15.75" thickBot="1">
      <c r="B65" s="1313"/>
      <c r="C65" s="3"/>
      <c r="D65" s="41" t="s">
        <v>45</v>
      </c>
      <c r="E65" s="177"/>
      <c r="F65" s="6"/>
      <c r="G65" s="6"/>
      <c r="H65" s="6"/>
      <c r="I65" s="6"/>
      <c r="J65" s="6"/>
      <c r="K65" s="6"/>
    </row>
    <row r="66" spans="2:11" ht="15.75" thickBot="1">
      <c r="B66" s="2"/>
      <c r="C66" s="77"/>
      <c r="D66" s="6"/>
      <c r="E66" s="6"/>
      <c r="F66" s="6"/>
      <c r="G66" s="6"/>
      <c r="H66" s="6"/>
      <c r="I66" s="6"/>
      <c r="J66" s="6"/>
      <c r="K66" s="6"/>
    </row>
    <row r="67" spans="2:11" ht="15" customHeight="1" thickBot="1">
      <c r="B67" s="126" t="s">
        <v>49</v>
      </c>
      <c r="C67" s="127"/>
      <c r="D67" s="127"/>
      <c r="E67" s="128"/>
      <c r="G67" s="6"/>
      <c r="H67" s="6"/>
      <c r="I67" s="6"/>
      <c r="J67" s="6"/>
      <c r="K67" s="6"/>
    </row>
    <row r="68" spans="2:11" ht="24.75" thickBot="1">
      <c r="B68" s="48" t="s">
        <v>50</v>
      </c>
      <c r="C68" s="41" t="s">
        <v>51</v>
      </c>
      <c r="D68" s="41" t="s">
        <v>52</v>
      </c>
      <c r="E68" s="41" t="s">
        <v>53</v>
      </c>
      <c r="F68" s="6"/>
      <c r="G68" s="6"/>
      <c r="H68" s="6"/>
      <c r="I68" s="6"/>
      <c r="J68" s="6"/>
    </row>
    <row r="69" spans="2:11" ht="72.75" thickBot="1">
      <c r="B69" s="50">
        <v>42401</v>
      </c>
      <c r="C69" s="41">
        <v>1</v>
      </c>
      <c r="D69" s="41" t="s">
        <v>783</v>
      </c>
      <c r="E69" s="41"/>
      <c r="F69" s="6"/>
      <c r="G69" s="6"/>
      <c r="H69" s="6"/>
      <c r="I69" s="6"/>
      <c r="J69" s="6"/>
    </row>
    <row r="70" spans="2:11" ht="15.75" thickBot="1">
      <c r="B70" s="4"/>
      <c r="C70" s="96"/>
      <c r="D70" s="6"/>
      <c r="E70" s="6"/>
      <c r="F70" s="6"/>
      <c r="G70" s="6"/>
      <c r="H70" s="6"/>
      <c r="I70" s="6"/>
      <c r="J70" s="6"/>
      <c r="K70" s="6"/>
    </row>
    <row r="71" spans="2:11" ht="15.75" thickBot="1">
      <c r="B71" s="197" t="s">
        <v>55</v>
      </c>
      <c r="C71" s="97"/>
      <c r="D71" s="6"/>
      <c r="E71" s="6"/>
      <c r="F71" s="6"/>
      <c r="G71" s="6"/>
      <c r="H71" s="6"/>
      <c r="I71" s="6"/>
      <c r="J71" s="6"/>
      <c r="K71" s="6"/>
    </row>
    <row r="72" spans="2:11">
      <c r="B72" s="1437"/>
      <c r="C72" s="1438"/>
      <c r="D72" s="1438"/>
      <c r="E72" s="1439"/>
      <c r="F72" s="6"/>
      <c r="G72" s="6"/>
      <c r="H72" s="6"/>
      <c r="I72" s="6"/>
      <c r="J72" s="6"/>
      <c r="K72" s="6"/>
    </row>
    <row r="73" spans="2:11" ht="15.75" thickBot="1">
      <c r="B73" s="1440"/>
      <c r="C73" s="1441"/>
      <c r="D73" s="1441"/>
      <c r="E73" s="1442"/>
      <c r="F73" s="6"/>
      <c r="G73" s="6"/>
      <c r="H73" s="6"/>
      <c r="I73" s="6"/>
      <c r="J73" s="6"/>
      <c r="K73" s="6"/>
    </row>
    <row r="74" spans="2:11" ht="15.75" thickBot="1">
      <c r="B74" s="6"/>
      <c r="D74" s="6"/>
      <c r="E74" s="6"/>
      <c r="F74" s="6"/>
      <c r="G74" s="6"/>
      <c r="H74" s="6"/>
      <c r="I74" s="6"/>
      <c r="J74" s="6"/>
      <c r="K74" s="6"/>
    </row>
    <row r="75" spans="2:11" ht="15.75" thickBot="1">
      <c r="B75" s="1314" t="s">
        <v>56</v>
      </c>
      <c r="C75" s="1315"/>
      <c r="D75" s="1316"/>
      <c r="E75" s="6"/>
      <c r="F75" s="6"/>
      <c r="G75" s="6"/>
      <c r="H75" s="6"/>
      <c r="I75" s="6"/>
      <c r="J75" s="6"/>
      <c r="K75" s="6"/>
    </row>
    <row r="76" spans="2:11" ht="60.75" thickBot="1">
      <c r="B76" s="48" t="s">
        <v>57</v>
      </c>
      <c r="C76" s="3"/>
      <c r="D76" s="41" t="s">
        <v>709</v>
      </c>
      <c r="E76" s="6"/>
      <c r="F76" s="6"/>
      <c r="G76" s="6"/>
      <c r="H76" s="6"/>
      <c r="I76" s="6"/>
      <c r="J76" s="6"/>
      <c r="K76" s="6"/>
    </row>
    <row r="77" spans="2:11">
      <c r="B77" s="1311" t="s">
        <v>59</v>
      </c>
      <c r="C77" s="95"/>
      <c r="D77" s="54" t="s">
        <v>60</v>
      </c>
      <c r="E77" s="6"/>
      <c r="F77" s="6"/>
      <c r="G77" s="6"/>
      <c r="H77" s="6"/>
      <c r="I77" s="6"/>
      <c r="J77" s="6"/>
      <c r="K77" s="6"/>
    </row>
    <row r="78" spans="2:11" ht="96">
      <c r="B78" s="1312"/>
      <c r="C78" s="95"/>
      <c r="D78" s="47" t="s">
        <v>710</v>
      </c>
      <c r="E78" s="6"/>
      <c r="F78" s="6"/>
      <c r="G78" s="6"/>
      <c r="H78" s="6"/>
      <c r="I78" s="6"/>
      <c r="J78" s="6"/>
      <c r="K78" s="6"/>
    </row>
    <row r="79" spans="2:11">
      <c r="B79" s="1312"/>
      <c r="C79" s="95"/>
      <c r="D79" s="54" t="s">
        <v>63</v>
      </c>
      <c r="E79" s="6"/>
      <c r="F79" s="6"/>
      <c r="G79" s="6"/>
      <c r="H79" s="6"/>
      <c r="I79" s="6"/>
      <c r="J79" s="6"/>
      <c r="K79" s="6"/>
    </row>
    <row r="80" spans="2:11">
      <c r="B80" s="1312"/>
      <c r="C80" s="95"/>
      <c r="D80" s="47" t="s">
        <v>64</v>
      </c>
      <c r="E80" s="6"/>
      <c r="F80" s="6"/>
      <c r="G80" s="6"/>
      <c r="H80" s="6"/>
      <c r="I80" s="6"/>
      <c r="J80" s="6"/>
      <c r="K80" s="6"/>
    </row>
    <row r="81" spans="2:11">
      <c r="B81" s="1312"/>
      <c r="C81" s="95"/>
      <c r="D81" s="47" t="s">
        <v>711</v>
      </c>
      <c r="E81" s="6"/>
      <c r="F81" s="6"/>
      <c r="G81" s="6"/>
      <c r="H81" s="6"/>
      <c r="I81" s="6"/>
      <c r="J81" s="6"/>
      <c r="K81" s="6"/>
    </row>
    <row r="82" spans="2:11">
      <c r="B82" s="1312"/>
      <c r="C82" s="95"/>
      <c r="D82" s="47" t="s">
        <v>65</v>
      </c>
      <c r="E82" s="6"/>
      <c r="F82" s="6"/>
      <c r="G82" s="6"/>
      <c r="H82" s="6"/>
      <c r="I82" s="6"/>
      <c r="J82" s="6"/>
      <c r="K82" s="6"/>
    </row>
    <row r="83" spans="2:11">
      <c r="B83" s="1312"/>
      <c r="C83" s="95"/>
      <c r="D83" s="47" t="s">
        <v>712</v>
      </c>
      <c r="E83" s="6"/>
      <c r="F83" s="6"/>
      <c r="G83" s="6"/>
      <c r="H83" s="6"/>
      <c r="I83" s="6"/>
      <c r="J83" s="6"/>
      <c r="K83" s="6"/>
    </row>
    <row r="84" spans="2:11" ht="24">
      <c r="B84" s="1312"/>
      <c r="C84" s="95"/>
      <c r="D84" s="47" t="s">
        <v>713</v>
      </c>
      <c r="E84" s="6"/>
      <c r="F84" s="6"/>
      <c r="G84" s="6"/>
      <c r="H84" s="6"/>
      <c r="I84" s="6"/>
      <c r="J84" s="6"/>
      <c r="K84" s="6"/>
    </row>
    <row r="85" spans="2:11">
      <c r="B85" s="1312"/>
      <c r="C85" s="95"/>
      <c r="D85" s="54" t="s">
        <v>288</v>
      </c>
      <c r="E85" s="6"/>
      <c r="F85" s="6"/>
      <c r="G85" s="6"/>
      <c r="H85" s="6"/>
      <c r="I85" s="6"/>
      <c r="J85" s="6"/>
      <c r="K85" s="6"/>
    </row>
    <row r="86" spans="2:11">
      <c r="B86" s="1312"/>
      <c r="C86" s="95"/>
      <c r="D86" s="47" t="s">
        <v>355</v>
      </c>
      <c r="E86" s="6"/>
      <c r="F86" s="6"/>
      <c r="G86" s="6"/>
      <c r="H86" s="6"/>
      <c r="I86" s="6"/>
      <c r="J86" s="6"/>
      <c r="K86" s="6"/>
    </row>
    <row r="87" spans="2:11">
      <c r="B87" s="1312"/>
      <c r="C87" s="95"/>
      <c r="D87" s="47" t="s">
        <v>714</v>
      </c>
      <c r="E87" s="6"/>
      <c r="F87" s="6"/>
      <c r="G87" s="6"/>
      <c r="H87" s="6"/>
      <c r="I87" s="6"/>
      <c r="J87" s="6"/>
      <c r="K87" s="6"/>
    </row>
    <row r="88" spans="2:11" ht="24">
      <c r="B88" s="1312"/>
      <c r="C88" s="95"/>
      <c r="D88" s="47" t="s">
        <v>715</v>
      </c>
      <c r="E88" s="6"/>
      <c r="F88" s="6"/>
      <c r="G88" s="6"/>
      <c r="H88" s="6"/>
      <c r="I88" s="6"/>
      <c r="J88" s="6"/>
      <c r="K88" s="6"/>
    </row>
    <row r="89" spans="2:11" ht="24">
      <c r="B89" s="1312"/>
      <c r="C89" s="95"/>
      <c r="D89" s="47" t="s">
        <v>716</v>
      </c>
      <c r="E89" s="6"/>
      <c r="F89" s="6"/>
      <c r="G89" s="6"/>
      <c r="H89" s="6"/>
      <c r="I89" s="6"/>
      <c r="J89" s="6"/>
      <c r="K89" s="6"/>
    </row>
    <row r="90" spans="2:11" ht="36">
      <c r="B90" s="1312"/>
      <c r="C90" s="95"/>
      <c r="D90" s="47" t="s">
        <v>717</v>
      </c>
      <c r="E90" s="6"/>
      <c r="F90" s="6"/>
      <c r="G90" s="6"/>
      <c r="H90" s="6"/>
      <c r="I90" s="6"/>
      <c r="J90" s="6"/>
      <c r="K90" s="6"/>
    </row>
    <row r="91" spans="2:11">
      <c r="B91" s="1312"/>
      <c r="C91" s="95"/>
      <c r="D91" s="47" t="s">
        <v>718</v>
      </c>
      <c r="E91" s="6"/>
      <c r="F91" s="6"/>
      <c r="G91" s="6"/>
      <c r="H91" s="6"/>
      <c r="I91" s="6"/>
      <c r="J91" s="6"/>
      <c r="K91" s="6"/>
    </row>
    <row r="92" spans="2:11">
      <c r="B92" s="1312"/>
      <c r="C92" s="95"/>
      <c r="D92" s="47" t="s">
        <v>719</v>
      </c>
      <c r="E92" s="6"/>
      <c r="F92" s="6"/>
      <c r="G92" s="6"/>
      <c r="H92" s="6"/>
      <c r="I92" s="6"/>
      <c r="J92" s="6"/>
      <c r="K92" s="6"/>
    </row>
    <row r="93" spans="2:11" ht="15.75" thickBot="1">
      <c r="B93" s="1313"/>
      <c r="C93" s="3"/>
      <c r="D93" s="41" t="s">
        <v>720</v>
      </c>
      <c r="E93" s="6"/>
      <c r="F93" s="6"/>
      <c r="G93" s="6"/>
      <c r="H93" s="6"/>
      <c r="I93" s="6"/>
      <c r="J93" s="6"/>
      <c r="K93" s="6"/>
    </row>
    <row r="94" spans="2:11" ht="24.75" thickBot="1">
      <c r="B94" s="48" t="s">
        <v>72</v>
      </c>
      <c r="C94" s="3"/>
      <c r="D94" s="41"/>
      <c r="E94" s="6"/>
      <c r="F94" s="6"/>
      <c r="G94" s="6"/>
      <c r="H94" s="6"/>
      <c r="I94" s="6"/>
      <c r="J94" s="6"/>
      <c r="K94" s="6"/>
    </row>
    <row r="95" spans="2:11" ht="252">
      <c r="B95" s="1311" t="s">
        <v>73</v>
      </c>
      <c r="C95" s="95"/>
      <c r="D95" s="47" t="s">
        <v>721</v>
      </c>
      <c r="E95" s="6"/>
      <c r="F95" s="6"/>
      <c r="G95" s="6"/>
      <c r="H95" s="6"/>
      <c r="I95" s="6"/>
      <c r="J95" s="6"/>
      <c r="K95" s="6"/>
    </row>
    <row r="96" spans="2:11" ht="24">
      <c r="B96" s="1312"/>
      <c r="C96" s="95"/>
      <c r="D96" s="47" t="s">
        <v>722</v>
      </c>
      <c r="E96" s="6"/>
      <c r="F96" s="6"/>
      <c r="G96" s="6"/>
      <c r="H96" s="6"/>
      <c r="I96" s="6"/>
      <c r="J96" s="6"/>
      <c r="K96" s="6"/>
    </row>
    <row r="97" spans="2:11" ht="108">
      <c r="B97" s="1312"/>
      <c r="C97" s="95"/>
      <c r="D97" s="47" t="s">
        <v>723</v>
      </c>
      <c r="E97" s="6"/>
      <c r="F97" s="6"/>
      <c r="G97" s="6"/>
      <c r="H97" s="6"/>
      <c r="I97" s="6"/>
      <c r="J97" s="6"/>
      <c r="K97" s="6"/>
    </row>
    <row r="98" spans="2:11" ht="384">
      <c r="B98" s="1312"/>
      <c r="C98" s="95"/>
      <c r="D98" s="47" t="s">
        <v>724</v>
      </c>
      <c r="E98" s="6"/>
      <c r="F98" s="6"/>
      <c r="G98" s="6"/>
      <c r="H98" s="6"/>
      <c r="I98" s="6"/>
      <c r="J98" s="6"/>
      <c r="K98" s="6"/>
    </row>
    <row r="99" spans="2:11" ht="192">
      <c r="B99" s="1312"/>
      <c r="C99" s="95"/>
      <c r="D99" s="47" t="s">
        <v>725</v>
      </c>
      <c r="E99" s="6"/>
      <c r="F99" s="6"/>
      <c r="G99" s="6"/>
      <c r="H99" s="6"/>
      <c r="I99" s="6"/>
      <c r="J99" s="6"/>
      <c r="K99" s="6"/>
    </row>
    <row r="100" spans="2:11" ht="72">
      <c r="B100" s="1312"/>
      <c r="C100" s="95"/>
      <c r="D100" s="47" t="s">
        <v>726</v>
      </c>
      <c r="E100" s="6"/>
      <c r="F100" s="6"/>
      <c r="G100" s="6"/>
      <c r="H100" s="6"/>
      <c r="I100" s="6"/>
      <c r="J100" s="6"/>
      <c r="K100" s="6"/>
    </row>
    <row r="101" spans="2:11" ht="24">
      <c r="B101" s="1312"/>
      <c r="C101" s="95"/>
      <c r="D101" s="47" t="s">
        <v>727</v>
      </c>
      <c r="E101" s="6"/>
      <c r="F101" s="6"/>
      <c r="G101" s="6"/>
      <c r="H101" s="6"/>
      <c r="I101" s="6"/>
      <c r="J101" s="6"/>
      <c r="K101" s="6"/>
    </row>
    <row r="102" spans="2:11" ht="24">
      <c r="B102" s="1312"/>
      <c r="C102" s="95"/>
      <c r="D102" s="47" t="s">
        <v>728</v>
      </c>
      <c r="E102" s="6"/>
      <c r="F102" s="6"/>
      <c r="G102" s="6"/>
      <c r="H102" s="6"/>
      <c r="I102" s="6"/>
      <c r="J102" s="6"/>
      <c r="K102" s="6"/>
    </row>
    <row r="103" spans="2:11" ht="24">
      <c r="B103" s="1312"/>
      <c r="C103" s="95"/>
      <c r="D103" s="47" t="s">
        <v>729</v>
      </c>
      <c r="E103" s="6"/>
      <c r="F103" s="6"/>
      <c r="G103" s="6"/>
      <c r="H103" s="6"/>
      <c r="I103" s="6"/>
      <c r="J103" s="6"/>
      <c r="K103" s="6"/>
    </row>
    <row r="104" spans="2:11" ht="84">
      <c r="B104" s="1312"/>
      <c r="C104" s="95"/>
      <c r="D104" s="47" t="s">
        <v>730</v>
      </c>
      <c r="E104" s="6"/>
      <c r="F104" s="6"/>
      <c r="G104" s="6"/>
      <c r="H104" s="6"/>
      <c r="I104" s="6"/>
      <c r="J104" s="6"/>
      <c r="K104" s="6"/>
    </row>
    <row r="105" spans="2:11" ht="24">
      <c r="B105" s="1312"/>
      <c r="C105" s="95"/>
      <c r="D105" s="47" t="s">
        <v>731</v>
      </c>
      <c r="E105" s="6"/>
      <c r="F105" s="6"/>
      <c r="G105" s="6"/>
      <c r="H105" s="6"/>
      <c r="I105" s="6"/>
      <c r="J105" s="6"/>
      <c r="K105" s="6"/>
    </row>
    <row r="106" spans="2:11" ht="24">
      <c r="B106" s="1312"/>
      <c r="C106" s="95"/>
      <c r="D106" s="47" t="s">
        <v>732</v>
      </c>
      <c r="E106" s="6"/>
      <c r="F106" s="6"/>
      <c r="G106" s="6"/>
      <c r="H106" s="6"/>
      <c r="I106" s="6"/>
      <c r="J106" s="6"/>
      <c r="K106" s="6"/>
    </row>
    <row r="107" spans="2:11">
      <c r="B107" s="1312"/>
      <c r="C107" s="95"/>
      <c r="D107" s="47" t="s">
        <v>733</v>
      </c>
      <c r="E107" s="6"/>
      <c r="F107" s="6"/>
      <c r="G107" s="6"/>
      <c r="H107" s="6"/>
      <c r="I107" s="6"/>
      <c r="J107" s="6"/>
      <c r="K107" s="6"/>
    </row>
    <row r="108" spans="2:11" ht="24">
      <c r="B108" s="1312"/>
      <c r="C108" s="95"/>
      <c r="D108" s="47" t="s">
        <v>734</v>
      </c>
      <c r="E108" s="6"/>
      <c r="F108" s="6"/>
      <c r="G108" s="6"/>
      <c r="H108" s="6"/>
      <c r="I108" s="6"/>
      <c r="J108" s="6"/>
      <c r="K108" s="6"/>
    </row>
    <row r="109" spans="2:11" ht="36">
      <c r="B109" s="1312"/>
      <c r="C109" s="95"/>
      <c r="D109" s="47" t="s">
        <v>735</v>
      </c>
      <c r="E109" s="6"/>
      <c r="F109" s="6"/>
      <c r="G109" s="6"/>
      <c r="H109" s="6"/>
      <c r="I109" s="6"/>
      <c r="J109" s="6"/>
      <c r="K109" s="6"/>
    </row>
    <row r="110" spans="2:11" ht="24">
      <c r="B110" s="1312"/>
      <c r="C110" s="95"/>
      <c r="D110" s="47" t="s">
        <v>736</v>
      </c>
      <c r="E110" s="6"/>
      <c r="F110" s="6"/>
      <c r="G110" s="6"/>
      <c r="H110" s="6"/>
      <c r="I110" s="6"/>
      <c r="J110" s="6"/>
      <c r="K110" s="6"/>
    </row>
    <row r="111" spans="2:11" ht="24">
      <c r="B111" s="1312"/>
      <c r="C111" s="95"/>
      <c r="D111" s="47" t="s">
        <v>737</v>
      </c>
      <c r="E111" s="6"/>
      <c r="F111" s="6"/>
      <c r="G111" s="6"/>
      <c r="H111" s="6"/>
      <c r="I111" s="6"/>
      <c r="J111" s="6"/>
      <c r="K111" s="6"/>
    </row>
    <row r="112" spans="2:11" ht="72">
      <c r="B112" s="1312"/>
      <c r="C112" s="95"/>
      <c r="D112" s="47" t="s">
        <v>738</v>
      </c>
      <c r="E112" s="6"/>
      <c r="F112" s="6"/>
      <c r="G112" s="6"/>
      <c r="H112" s="6"/>
      <c r="I112" s="6"/>
      <c r="J112" s="6"/>
      <c r="K112" s="6"/>
    </row>
    <row r="113" spans="2:11" ht="48">
      <c r="B113" s="1312"/>
      <c r="C113" s="95"/>
      <c r="D113" s="47" t="s">
        <v>739</v>
      </c>
      <c r="E113" s="6"/>
      <c r="F113" s="6"/>
      <c r="G113" s="6"/>
      <c r="H113" s="6"/>
      <c r="I113" s="6"/>
      <c r="J113" s="6"/>
      <c r="K113" s="6"/>
    </row>
    <row r="114" spans="2:11" ht="48">
      <c r="B114" s="1312"/>
      <c r="C114" s="95"/>
      <c r="D114" s="47" t="s">
        <v>740</v>
      </c>
      <c r="E114" s="6"/>
      <c r="F114" s="6"/>
      <c r="G114" s="6"/>
      <c r="H114" s="6"/>
      <c r="I114" s="6"/>
      <c r="J114" s="6"/>
      <c r="K114" s="6"/>
    </row>
    <row r="115" spans="2:11" ht="36">
      <c r="B115" s="1312"/>
      <c r="C115" s="95"/>
      <c r="D115" s="47" t="s">
        <v>741</v>
      </c>
      <c r="E115" s="6"/>
      <c r="F115" s="6"/>
      <c r="G115" s="6"/>
      <c r="H115" s="6"/>
      <c r="I115" s="6"/>
      <c r="J115" s="6"/>
      <c r="K115" s="6"/>
    </row>
    <row r="116" spans="2:11" ht="24">
      <c r="B116" s="1312"/>
      <c r="C116" s="95"/>
      <c r="D116" s="47" t="s">
        <v>742</v>
      </c>
      <c r="E116" s="6"/>
      <c r="F116" s="6"/>
      <c r="G116" s="6"/>
      <c r="H116" s="6"/>
      <c r="I116" s="6"/>
      <c r="J116" s="6"/>
      <c r="K116" s="6"/>
    </row>
    <row r="117" spans="2:11" ht="36">
      <c r="B117" s="1312"/>
      <c r="C117" s="95"/>
      <c r="D117" s="47" t="s">
        <v>743</v>
      </c>
      <c r="E117" s="6"/>
      <c r="F117" s="6"/>
      <c r="G117" s="6"/>
      <c r="H117" s="6"/>
      <c r="I117" s="6"/>
      <c r="J117" s="6"/>
      <c r="K117" s="6"/>
    </row>
    <row r="118" spans="2:11" ht="24">
      <c r="B118" s="1312"/>
      <c r="C118" s="95"/>
      <c r="D118" s="47" t="s">
        <v>744</v>
      </c>
      <c r="E118" s="6"/>
      <c r="F118" s="6"/>
      <c r="G118" s="6"/>
      <c r="H118" s="6"/>
      <c r="I118" s="6"/>
      <c r="J118" s="6"/>
      <c r="K118" s="6"/>
    </row>
    <row r="119" spans="2:11" ht="36">
      <c r="B119" s="1312"/>
      <c r="C119" s="95"/>
      <c r="D119" s="47" t="s">
        <v>745</v>
      </c>
      <c r="E119" s="6"/>
      <c r="F119" s="6"/>
      <c r="G119" s="6"/>
      <c r="H119" s="6"/>
      <c r="I119" s="6"/>
      <c r="J119" s="6"/>
      <c r="K119" s="6"/>
    </row>
    <row r="120" spans="2:11" ht="36">
      <c r="B120" s="1312"/>
      <c r="C120" s="95"/>
      <c r="D120" s="47" t="s">
        <v>746</v>
      </c>
      <c r="E120" s="6"/>
      <c r="F120" s="6"/>
      <c r="G120" s="6"/>
      <c r="H120" s="6"/>
      <c r="I120" s="6"/>
      <c r="J120" s="6"/>
      <c r="K120" s="6"/>
    </row>
    <row r="121" spans="2:11" ht="36">
      <c r="B121" s="1312"/>
      <c r="C121" s="95"/>
      <c r="D121" s="47" t="s">
        <v>747</v>
      </c>
      <c r="E121" s="6"/>
      <c r="F121" s="6"/>
      <c r="G121" s="6"/>
      <c r="H121" s="6"/>
      <c r="I121" s="6"/>
      <c r="J121" s="6"/>
      <c r="K121" s="6"/>
    </row>
    <row r="122" spans="2:11" ht="60">
      <c r="B122" s="1312"/>
      <c r="C122" s="95"/>
      <c r="D122" s="47" t="s">
        <v>748</v>
      </c>
      <c r="E122" s="6"/>
      <c r="F122" s="6"/>
      <c r="G122" s="6"/>
      <c r="H122" s="6"/>
      <c r="I122" s="6"/>
      <c r="J122" s="6"/>
      <c r="K122" s="6"/>
    </row>
    <row r="123" spans="2:11" ht="48">
      <c r="B123" s="1312"/>
      <c r="C123" s="95"/>
      <c r="D123" s="47" t="s">
        <v>749</v>
      </c>
      <c r="E123" s="6"/>
      <c r="F123" s="6"/>
      <c r="G123" s="6"/>
      <c r="H123" s="6"/>
      <c r="I123" s="6"/>
      <c r="J123" s="6"/>
      <c r="K123" s="6"/>
    </row>
    <row r="124" spans="2:11" ht="24">
      <c r="B124" s="1312"/>
      <c r="C124" s="95"/>
      <c r="D124" s="47" t="s">
        <v>750</v>
      </c>
      <c r="E124" s="6"/>
      <c r="F124" s="6"/>
      <c r="G124" s="6"/>
      <c r="H124" s="6"/>
      <c r="I124" s="6"/>
      <c r="J124" s="6"/>
      <c r="K124" s="6"/>
    </row>
    <row r="125" spans="2:11" ht="24">
      <c r="B125" s="1312"/>
      <c r="C125" s="95"/>
      <c r="D125" s="47" t="s">
        <v>751</v>
      </c>
      <c r="E125" s="6"/>
      <c r="F125" s="6"/>
      <c r="G125" s="6"/>
      <c r="H125" s="6"/>
      <c r="I125" s="6"/>
      <c r="J125" s="6"/>
      <c r="K125" s="6"/>
    </row>
    <row r="126" spans="2:11" ht="24">
      <c r="B126" s="1312"/>
      <c r="C126" s="95"/>
      <c r="D126" s="47" t="s">
        <v>752</v>
      </c>
      <c r="E126" s="6"/>
      <c r="F126" s="6"/>
      <c r="G126" s="6"/>
      <c r="H126" s="6"/>
      <c r="I126" s="6"/>
      <c r="J126" s="6"/>
      <c r="K126" s="6"/>
    </row>
    <row r="127" spans="2:11" ht="24">
      <c r="B127" s="1312"/>
      <c r="C127" s="95"/>
      <c r="D127" s="47" t="s">
        <v>753</v>
      </c>
      <c r="E127" s="6"/>
      <c r="F127" s="6"/>
      <c r="G127" s="6"/>
      <c r="H127" s="6"/>
      <c r="I127" s="6"/>
      <c r="J127" s="6"/>
      <c r="K127" s="6"/>
    </row>
    <row r="128" spans="2:11" ht="48">
      <c r="B128" s="1312"/>
      <c r="C128" s="95"/>
      <c r="D128" s="47" t="s">
        <v>754</v>
      </c>
      <c r="E128" s="6"/>
      <c r="F128" s="6"/>
      <c r="G128" s="6"/>
      <c r="H128" s="6"/>
      <c r="I128" s="6"/>
      <c r="J128" s="6"/>
      <c r="K128" s="6"/>
    </row>
    <row r="129" spans="2:11" ht="24">
      <c r="B129" s="1312"/>
      <c r="C129" s="95"/>
      <c r="D129" s="47" t="s">
        <v>755</v>
      </c>
      <c r="E129" s="6"/>
      <c r="F129" s="6"/>
      <c r="G129" s="6"/>
      <c r="H129" s="6"/>
      <c r="I129" s="6"/>
      <c r="J129" s="6"/>
      <c r="K129" s="6"/>
    </row>
    <row r="130" spans="2:11" ht="36.75" thickBot="1">
      <c r="B130" s="1313"/>
      <c r="C130" s="3"/>
      <c r="D130" s="41" t="s">
        <v>756</v>
      </c>
      <c r="E130" s="6"/>
      <c r="F130" s="6"/>
      <c r="G130" s="6"/>
      <c r="H130" s="6"/>
      <c r="I130" s="6"/>
      <c r="J130" s="6"/>
      <c r="K130" s="6"/>
    </row>
    <row r="131" spans="2:11" ht="24">
      <c r="B131" s="1311" t="s">
        <v>90</v>
      </c>
      <c r="C131" s="95"/>
      <c r="D131" s="54" t="s">
        <v>757</v>
      </c>
      <c r="E131" s="6"/>
      <c r="F131" s="6"/>
      <c r="G131" s="6"/>
      <c r="H131" s="6"/>
      <c r="I131" s="6"/>
      <c r="J131" s="6"/>
      <c r="K131" s="6"/>
    </row>
    <row r="132" spans="2:11" ht="25.35" customHeight="1">
      <c r="B132" s="1312"/>
      <c r="C132" s="95"/>
      <c r="D132" s="47" t="s">
        <v>248</v>
      </c>
      <c r="E132" s="6"/>
      <c r="F132" s="6"/>
      <c r="G132" s="6"/>
      <c r="H132" s="6"/>
      <c r="I132" s="6"/>
      <c r="J132" s="6"/>
      <c r="K132" s="6"/>
    </row>
    <row r="133" spans="2:11">
      <c r="B133" s="1312"/>
      <c r="C133" s="95"/>
      <c r="D133" s="47" t="s">
        <v>91</v>
      </c>
      <c r="E133" s="6"/>
      <c r="F133" s="6"/>
      <c r="G133" s="6"/>
      <c r="H133" s="6"/>
      <c r="I133" s="6"/>
      <c r="J133" s="6"/>
      <c r="K133" s="6"/>
    </row>
    <row r="134" spans="2:11" ht="37.5">
      <c r="B134" s="1312"/>
      <c r="C134" s="95"/>
      <c r="D134" s="47" t="s">
        <v>758</v>
      </c>
      <c r="E134" s="6"/>
      <c r="F134" s="6"/>
      <c r="G134" s="6"/>
      <c r="H134" s="6"/>
      <c r="I134" s="6"/>
      <c r="J134" s="6"/>
      <c r="K134" s="6"/>
    </row>
    <row r="135" spans="2:11" ht="37.5">
      <c r="B135" s="1312"/>
      <c r="C135" s="95"/>
      <c r="D135" s="47" t="s">
        <v>759</v>
      </c>
      <c r="E135" s="6"/>
      <c r="F135" s="6"/>
      <c r="G135" s="6"/>
      <c r="H135" s="6"/>
      <c r="I135" s="6"/>
      <c r="J135" s="6"/>
      <c r="K135" s="6"/>
    </row>
    <row r="136" spans="2:11" ht="37.5">
      <c r="B136" s="1312"/>
      <c r="C136" s="95"/>
      <c r="D136" s="47" t="s">
        <v>760</v>
      </c>
      <c r="E136" s="6"/>
      <c r="F136" s="6"/>
      <c r="G136" s="6"/>
      <c r="H136" s="6"/>
      <c r="I136" s="6"/>
      <c r="J136" s="6"/>
      <c r="K136" s="6"/>
    </row>
    <row r="137" spans="2:11" ht="37.5">
      <c r="B137" s="1312"/>
      <c r="C137" s="95"/>
      <c r="D137" s="47" t="s">
        <v>761</v>
      </c>
      <c r="E137" s="6"/>
      <c r="F137" s="6"/>
      <c r="G137" s="6"/>
      <c r="H137" s="6"/>
      <c r="I137" s="6"/>
      <c r="J137" s="6"/>
      <c r="K137" s="6"/>
    </row>
    <row r="138" spans="2:11">
      <c r="B138" s="1312"/>
      <c r="C138" s="95"/>
      <c r="D138" s="47" t="s">
        <v>762</v>
      </c>
      <c r="E138" s="6"/>
      <c r="F138" s="6"/>
      <c r="G138" s="6"/>
      <c r="H138" s="6"/>
      <c r="I138" s="6"/>
      <c r="J138" s="6"/>
      <c r="K138" s="6"/>
    </row>
    <row r="139" spans="2:11">
      <c r="B139" s="1312"/>
      <c r="C139" s="95"/>
      <c r="D139" s="47" t="s">
        <v>763</v>
      </c>
      <c r="E139" s="6"/>
      <c r="F139" s="6"/>
      <c r="G139" s="6"/>
      <c r="H139" s="6"/>
      <c r="I139" s="6"/>
      <c r="J139" s="6"/>
      <c r="K139" s="6"/>
    </row>
    <row r="140" spans="2:11">
      <c r="B140" s="1312"/>
      <c r="C140" s="95"/>
      <c r="D140" s="47" t="s">
        <v>764</v>
      </c>
      <c r="E140" s="6"/>
      <c r="F140" s="6"/>
      <c r="G140" s="6"/>
      <c r="H140" s="6"/>
      <c r="I140" s="6"/>
      <c r="J140" s="6"/>
      <c r="K140" s="6"/>
    </row>
    <row r="141" spans="2:11">
      <c r="B141" s="1312"/>
      <c r="C141" s="95"/>
      <c r="D141" s="47" t="s">
        <v>765</v>
      </c>
      <c r="E141" s="6"/>
      <c r="F141" s="6"/>
      <c r="G141" s="6"/>
      <c r="H141" s="6"/>
      <c r="I141" s="6"/>
      <c r="J141" s="6"/>
      <c r="K141" s="6"/>
    </row>
    <row r="142" spans="2:11" ht="84">
      <c r="B142" s="1312"/>
      <c r="C142" s="95"/>
      <c r="D142" s="55" t="s">
        <v>235</v>
      </c>
      <c r="E142" s="6"/>
      <c r="F142" s="6"/>
      <c r="G142" s="6"/>
      <c r="H142" s="6"/>
      <c r="I142" s="6"/>
      <c r="J142" s="6"/>
      <c r="K142" s="6"/>
    </row>
    <row r="143" spans="2:11">
      <c r="B143" s="1312"/>
      <c r="C143" s="95"/>
      <c r="D143" s="58" t="s">
        <v>246</v>
      </c>
      <c r="E143" s="6"/>
      <c r="F143" s="6"/>
      <c r="G143" s="6"/>
      <c r="H143" s="6"/>
      <c r="I143" s="6"/>
      <c r="J143" s="6"/>
      <c r="K143" s="6"/>
    </row>
    <row r="144" spans="2:11" ht="24">
      <c r="B144" s="1312"/>
      <c r="C144" s="95"/>
      <c r="D144" s="54" t="s">
        <v>766</v>
      </c>
      <c r="E144" s="6"/>
      <c r="F144" s="6"/>
      <c r="G144" s="6"/>
      <c r="H144" s="6"/>
      <c r="I144" s="6"/>
      <c r="J144" s="6"/>
      <c r="K144" s="6"/>
    </row>
    <row r="145" spans="2:11" ht="23.1" customHeight="1">
      <c r="B145" s="1312"/>
      <c r="C145" s="95"/>
      <c r="D145" s="47" t="s">
        <v>248</v>
      </c>
      <c r="E145" s="6"/>
      <c r="F145" s="6"/>
      <c r="G145" s="6"/>
      <c r="H145" s="6"/>
      <c r="I145" s="6"/>
      <c r="J145" s="6"/>
      <c r="K145" s="6"/>
    </row>
    <row r="146" spans="2:11">
      <c r="B146" s="1312"/>
      <c r="C146" s="95"/>
      <c r="D146" s="47" t="s">
        <v>91</v>
      </c>
      <c r="E146" s="6"/>
      <c r="F146" s="6"/>
      <c r="G146" s="6"/>
      <c r="H146" s="6"/>
      <c r="I146" s="6"/>
      <c r="J146" s="6"/>
      <c r="K146" s="6"/>
    </row>
    <row r="147" spans="2:11" ht="37.5">
      <c r="B147" s="1312"/>
      <c r="C147" s="95"/>
      <c r="D147" s="47" t="s">
        <v>767</v>
      </c>
      <c r="E147" s="6"/>
      <c r="F147" s="6"/>
      <c r="G147" s="6"/>
      <c r="H147" s="6"/>
      <c r="I147" s="6"/>
      <c r="J147" s="6"/>
      <c r="K147" s="6"/>
    </row>
    <row r="148" spans="2:11" ht="37.5">
      <c r="B148" s="1312"/>
      <c r="C148" s="95"/>
      <c r="D148" s="47" t="s">
        <v>768</v>
      </c>
      <c r="E148" s="6"/>
      <c r="F148" s="6"/>
      <c r="G148" s="6"/>
      <c r="H148" s="6"/>
      <c r="I148" s="6"/>
      <c r="J148" s="6"/>
      <c r="K148" s="6"/>
    </row>
    <row r="149" spans="2:11" ht="38.25" thickBot="1">
      <c r="B149" s="1313"/>
      <c r="C149" s="3"/>
      <c r="D149" s="41" t="s">
        <v>769</v>
      </c>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sheetData>
  <sheetProtection insertColumns="0" insertRows="0"/>
  <mergeCells count="36">
    <mergeCell ref="B10:D10"/>
    <mergeCell ref="F10:S10"/>
    <mergeCell ref="F11:S11"/>
    <mergeCell ref="E12:R12"/>
    <mergeCell ref="E13:R13"/>
    <mergeCell ref="B72:E73"/>
    <mergeCell ref="B75:D75"/>
    <mergeCell ref="B77:B93"/>
    <mergeCell ref="B95:B130"/>
    <mergeCell ref="B131:B149"/>
    <mergeCell ref="D34:D35"/>
    <mergeCell ref="E34:E35"/>
    <mergeCell ref="F34:K34"/>
    <mergeCell ref="C21:C22"/>
    <mergeCell ref="D21:D22"/>
    <mergeCell ref="B15:B19"/>
    <mergeCell ref="B49:E49"/>
    <mergeCell ref="B50:B56"/>
    <mergeCell ref="B58:E58"/>
    <mergeCell ref="B59:B65"/>
    <mergeCell ref="D15:L15"/>
    <mergeCell ref="D16:L16"/>
    <mergeCell ref="D19:L19"/>
    <mergeCell ref="D20:L20"/>
    <mergeCell ref="D31:L31"/>
    <mergeCell ref="D32:L32"/>
    <mergeCell ref="D33:L33"/>
    <mergeCell ref="D44:L44"/>
    <mergeCell ref="E21:E22"/>
    <mergeCell ref="F21:J21"/>
    <mergeCell ref="C34:C35"/>
    <mergeCell ref="A1:P1"/>
    <mergeCell ref="A2:P2"/>
    <mergeCell ref="A3:P3"/>
    <mergeCell ref="A4:D4"/>
    <mergeCell ref="A5:P5"/>
  </mergeCells>
  <conditionalFormatting sqref="H30">
    <cfRule type="containsText" dxfId="52" priority="5" operator="containsText" text="ERROR">
      <formula>NOT(ISERROR(SEARCH("ERROR",H30)))</formula>
    </cfRule>
  </conditionalFormatting>
  <conditionalFormatting sqref="F10">
    <cfRule type="notContainsBlanks" dxfId="51" priority="4">
      <formula>LEN(TRIM(F10))&gt;0</formula>
    </cfRule>
  </conditionalFormatting>
  <conditionalFormatting sqref="F11:S11">
    <cfRule type="expression" dxfId="50" priority="2">
      <formula>E11="NO SE REPORTA"</formula>
    </cfRule>
    <cfRule type="expression" dxfId="49" priority="3">
      <formula>E10="NO APLICA"</formula>
    </cfRule>
  </conditionalFormatting>
  <conditionalFormatting sqref="E12:R12">
    <cfRule type="expression" dxfId="48"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8">
      <formula1>0</formula1>
    </dataValidation>
    <dataValidation type="whole" operator="greaterThanOrEqual" allowBlank="1" showInputMessage="1" showErrorMessage="1" errorTitle="ERROR" error="Valor en PESOS (sin centavos)" sqref="F36:I42">
      <formula1>0</formula1>
    </dataValidation>
    <dataValidation type="decimal" allowBlank="1" showInputMessage="1" showErrorMessage="1" errorTitle="ERROR" error="Escriba un valor entre 0% y 100%" sqref="F23:H29">
      <formula1>0</formula1>
      <formula2>1</formula2>
    </dataValidation>
    <dataValidation allowBlank="1" showInputMessage="1" showErrorMessage="1" sqref="G43:I43 I23:I30 H30 J36:K43"/>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28"/>
  <sheetViews>
    <sheetView topLeftCell="A3" workbookViewId="0">
      <selection sqref="A1:XFD1048576"/>
    </sheetView>
  </sheetViews>
  <sheetFormatPr baseColWidth="10" defaultColWidth="11.42578125" defaultRowHeight="12.75"/>
  <cols>
    <col min="1" max="16384" width="11.42578125" style="662"/>
  </cols>
  <sheetData>
    <row r="1" spans="1:2">
      <c r="A1" s="662" t="s">
        <v>1569</v>
      </c>
      <c r="B1" s="663" t="s">
        <v>1166</v>
      </c>
    </row>
    <row r="2" spans="1:2">
      <c r="A2" s="662" t="s">
        <v>1570</v>
      </c>
      <c r="B2" s="663" t="s">
        <v>131</v>
      </c>
    </row>
    <row r="3" spans="1:2">
      <c r="A3" s="662" t="s">
        <v>1571</v>
      </c>
      <c r="B3" s="663" t="s">
        <v>162</v>
      </c>
    </row>
    <row r="4" spans="1:2">
      <c r="A4" s="662" t="s">
        <v>1572</v>
      </c>
      <c r="B4" s="663" t="s">
        <v>183</v>
      </c>
    </row>
    <row r="5" spans="1:2">
      <c r="A5" s="662" t="s">
        <v>1573</v>
      </c>
      <c r="B5" s="663" t="s">
        <v>200</v>
      </c>
    </row>
    <row r="6" spans="1:2">
      <c r="A6" s="662" t="s">
        <v>1574</v>
      </c>
      <c r="B6" s="663" t="s">
        <v>220</v>
      </c>
    </row>
    <row r="7" spans="1:2">
      <c r="A7" s="662" t="s">
        <v>1575</v>
      </c>
      <c r="B7" s="663" t="s">
        <v>280</v>
      </c>
    </row>
    <row r="8" spans="1:2">
      <c r="A8" s="662" t="s">
        <v>1576</v>
      </c>
      <c r="B8" s="663" t="s">
        <v>314</v>
      </c>
    </row>
    <row r="9" spans="1:2">
      <c r="A9" s="662" t="s">
        <v>1577</v>
      </c>
      <c r="B9" s="663" t="s">
        <v>348</v>
      </c>
    </row>
    <row r="10" spans="1:2">
      <c r="A10" s="662" t="s">
        <v>1578</v>
      </c>
      <c r="B10" s="663" t="s">
        <v>396</v>
      </c>
    </row>
    <row r="11" spans="1:2">
      <c r="B11" s="663" t="s">
        <v>418</v>
      </c>
    </row>
    <row r="12" spans="1:2">
      <c r="B12" s="663" t="s">
        <v>449</v>
      </c>
    </row>
    <row r="13" spans="1:2">
      <c r="B13" s="663" t="s">
        <v>480</v>
      </c>
    </row>
    <row r="14" spans="1:2">
      <c r="B14" s="663" t="s">
        <v>526</v>
      </c>
    </row>
    <row r="15" spans="1:2">
      <c r="B15" s="663" t="s">
        <v>557</v>
      </c>
    </row>
    <row r="16" spans="1:2">
      <c r="B16" s="663" t="s">
        <v>585</v>
      </c>
    </row>
    <row r="17" spans="2:2">
      <c r="B17" s="663" t="s">
        <v>634</v>
      </c>
    </row>
    <row r="18" spans="2:2">
      <c r="B18" s="663" t="s">
        <v>655</v>
      </c>
    </row>
    <row r="19" spans="2:2">
      <c r="B19" s="663" t="s">
        <v>708</v>
      </c>
    </row>
    <row r="20" spans="2:2">
      <c r="B20" s="663" t="s">
        <v>784</v>
      </c>
    </row>
    <row r="21" spans="2:2">
      <c r="B21" s="663" t="s">
        <v>849</v>
      </c>
    </row>
    <row r="22" spans="2:2">
      <c r="B22" s="663" t="s">
        <v>897</v>
      </c>
    </row>
    <row r="23" spans="2:2">
      <c r="B23" s="663" t="s">
        <v>961</v>
      </c>
    </row>
    <row r="24" spans="2:2">
      <c r="B24" s="663" t="s">
        <v>982</v>
      </c>
    </row>
    <row r="25" spans="2:2">
      <c r="B25" s="663" t="s">
        <v>1011</v>
      </c>
    </row>
    <row r="26" spans="2:2">
      <c r="B26" s="663" t="s">
        <v>1084</v>
      </c>
    </row>
    <row r="27" spans="2:2">
      <c r="B27" s="663" t="s">
        <v>1131</v>
      </c>
    </row>
    <row r="28" spans="2:2">
      <c r="B28" s="662" t="s">
        <v>1578</v>
      </c>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 ref="B21" location="'21TiempoT'!_Toc467769488" display="Tiempo promedio de trámite para la resolución de autorizaciones ambientales otorgadas por la corporación"/>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U180"/>
  <sheetViews>
    <sheetView showGridLines="0" topLeftCell="A13" zoomScale="98" zoomScaleNormal="98" workbookViewId="0">
      <selection activeCell="D21" sqref="D21:L21"/>
    </sheetView>
  </sheetViews>
  <sheetFormatPr baseColWidth="10" defaultColWidth="10.7109375" defaultRowHeight="15"/>
  <cols>
    <col min="1" max="1" width="1.85546875" customWidth="1"/>
    <col min="2" max="2" width="10.85546875" customWidth="1"/>
    <col min="3" max="3" width="5" style="88" bestFit="1" customWidth="1"/>
    <col min="4" max="4" width="34.85546875" customWidth="1"/>
    <col min="5" max="5" width="18.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784</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79" t="s">
        <v>1202</v>
      </c>
      <c r="C8" s="224">
        <v>2020</v>
      </c>
      <c r="D8" s="229">
        <f>IF(E10="NO APLICA","NO APLICA",IF(E11="NO SE REPORTA","SIN INFORMACION",+F42))</f>
        <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ht="15.6" customHeight="1" thickTop="1" thickBot="1">
      <c r="B15" s="1365" t="s">
        <v>2</v>
      </c>
      <c r="C15" s="90"/>
      <c r="D15" s="1328" t="s">
        <v>336</v>
      </c>
      <c r="E15" s="1329"/>
      <c r="F15" s="1329"/>
      <c r="G15" s="1329"/>
      <c r="H15" s="1329"/>
      <c r="I15" s="1329"/>
      <c r="J15" s="1329"/>
      <c r="K15" s="1329"/>
      <c r="L15" s="1375"/>
    </row>
    <row r="16" spans="1:21" ht="15.75" thickBot="1">
      <c r="B16" s="1366"/>
      <c r="C16" s="91" t="s">
        <v>19</v>
      </c>
      <c r="D16" s="39" t="s">
        <v>253</v>
      </c>
      <c r="E16" s="39" t="s">
        <v>20</v>
      </c>
      <c r="F16" s="39" t="s">
        <v>21</v>
      </c>
      <c r="G16" s="39" t="s">
        <v>22</v>
      </c>
      <c r="H16" s="39" t="s">
        <v>23</v>
      </c>
      <c r="I16" s="39" t="s">
        <v>254</v>
      </c>
      <c r="J16" s="6"/>
      <c r="L16" s="22"/>
    </row>
    <row r="17" spans="2:12" ht="48.75" thickBot="1">
      <c r="B17" s="1366"/>
      <c r="C17" s="92" t="s">
        <v>152</v>
      </c>
      <c r="D17" s="41" t="s">
        <v>835</v>
      </c>
      <c r="E17" s="7"/>
      <c r="F17" s="7"/>
      <c r="G17" s="7"/>
      <c r="H17" s="7"/>
      <c r="I17" s="43">
        <f>SUM(E17:H17)</f>
        <v>0</v>
      </c>
      <c r="J17" s="6"/>
      <c r="L17" s="22"/>
    </row>
    <row r="18" spans="2:12" ht="15.75" thickBot="1">
      <c r="B18" s="1366"/>
      <c r="C18" s="92" t="s">
        <v>154</v>
      </c>
      <c r="D18" s="41" t="s">
        <v>779</v>
      </c>
      <c r="E18" s="199"/>
      <c r="F18" s="199"/>
      <c r="G18" s="199"/>
      <c r="H18" s="199"/>
      <c r="I18" s="143">
        <f>SUM(E18:H18)</f>
        <v>0</v>
      </c>
      <c r="J18" s="6"/>
      <c r="L18" s="22"/>
    </row>
    <row r="19" spans="2:12" ht="15.75" thickBot="1">
      <c r="B19" s="1366"/>
      <c r="C19" s="92" t="s">
        <v>156</v>
      </c>
      <c r="D19" s="41" t="s">
        <v>836</v>
      </c>
      <c r="E19" s="199"/>
      <c r="F19" s="199"/>
      <c r="G19" s="199"/>
      <c r="H19" s="199"/>
      <c r="I19" s="143">
        <f>SUM(E19:H19)</f>
        <v>0</v>
      </c>
      <c r="J19" s="6"/>
      <c r="L19" s="22"/>
    </row>
    <row r="20" spans="2:12">
      <c r="B20" s="440"/>
      <c r="C20" s="93"/>
      <c r="D20" s="1331"/>
      <c r="E20" s="1332"/>
      <c r="F20" s="1332"/>
      <c r="G20" s="1332"/>
      <c r="H20" s="1332"/>
      <c r="I20" s="1332"/>
      <c r="J20" s="1332"/>
      <c r="K20" s="1332"/>
      <c r="L20" s="1360"/>
    </row>
    <row r="21" spans="2:12" ht="15.75" thickBot="1">
      <c r="B21" s="440"/>
      <c r="C21" s="93"/>
      <c r="D21" s="1355" t="s">
        <v>837</v>
      </c>
      <c r="E21" s="1356"/>
      <c r="F21" s="1356"/>
      <c r="G21" s="1356"/>
      <c r="H21" s="1356"/>
      <c r="I21" s="1356"/>
      <c r="J21" s="1356"/>
      <c r="K21" s="1356"/>
      <c r="L21" s="1362"/>
    </row>
    <row r="22" spans="2:12" ht="15" customHeight="1" thickBot="1">
      <c r="B22" s="440"/>
      <c r="C22" s="1388" t="s">
        <v>19</v>
      </c>
      <c r="D22" s="1311" t="s">
        <v>270</v>
      </c>
      <c r="E22" s="1311" t="s">
        <v>619</v>
      </c>
      <c r="F22" s="1323" t="s">
        <v>620</v>
      </c>
      <c r="G22" s="1325"/>
      <c r="H22" s="1323" t="s">
        <v>693</v>
      </c>
      <c r="I22" s="1324"/>
      <c r="J22" s="1324"/>
      <c r="K22" s="1325"/>
      <c r="L22" s="120"/>
    </row>
    <row r="23" spans="2:12" ht="34.5" thickBot="1">
      <c r="B23" s="440"/>
      <c r="C23" s="1389"/>
      <c r="D23" s="1313"/>
      <c r="E23" s="1313"/>
      <c r="F23" s="66" t="s">
        <v>621</v>
      </c>
      <c r="G23" s="67" t="s">
        <v>622</v>
      </c>
      <c r="H23" s="66" t="s">
        <v>779</v>
      </c>
      <c r="I23" s="66" t="s">
        <v>344</v>
      </c>
      <c r="J23" s="66" t="s">
        <v>274</v>
      </c>
      <c r="K23" s="66" t="s">
        <v>275</v>
      </c>
      <c r="L23" s="12"/>
    </row>
    <row r="24" spans="2:12" ht="24.75" thickBot="1">
      <c r="B24" s="440"/>
      <c r="C24" s="382">
        <v>1</v>
      </c>
      <c r="D24" s="31" t="s">
        <v>1215</v>
      </c>
      <c r="E24" s="30" t="s">
        <v>838</v>
      </c>
      <c r="F24" s="32"/>
      <c r="G24" s="32"/>
      <c r="H24" s="199"/>
      <c r="I24" s="199"/>
      <c r="J24" s="199"/>
      <c r="K24" s="199"/>
      <c r="L24" s="12"/>
    </row>
    <row r="25" spans="2:12" ht="72.75" thickBot="1">
      <c r="B25" s="440"/>
      <c r="C25" s="382">
        <v>2</v>
      </c>
      <c r="D25" s="31"/>
      <c r="E25" s="30" t="s">
        <v>839</v>
      </c>
      <c r="F25" s="32"/>
      <c r="G25" s="32"/>
      <c r="H25" s="199"/>
      <c r="I25" s="199"/>
      <c r="J25" s="199"/>
      <c r="K25" s="199"/>
      <c r="L25" s="12"/>
    </row>
    <row r="26" spans="2:12" ht="36.75" thickBot="1">
      <c r="B26" s="440"/>
      <c r="C26" s="382">
        <v>3</v>
      </c>
      <c r="D26" s="31" t="s">
        <v>1216</v>
      </c>
      <c r="E26" s="30" t="s">
        <v>840</v>
      </c>
      <c r="F26" s="32"/>
      <c r="G26" s="32"/>
      <c r="H26" s="199"/>
      <c r="I26" s="199"/>
      <c r="J26" s="199"/>
      <c r="K26" s="199"/>
      <c r="L26" s="12"/>
    </row>
    <row r="27" spans="2:12" ht="48.75" thickBot="1">
      <c r="B27" s="440"/>
      <c r="C27" s="382">
        <v>4</v>
      </c>
      <c r="D27" s="31"/>
      <c r="E27" s="30" t="s">
        <v>841</v>
      </c>
      <c r="F27" s="32"/>
      <c r="G27" s="32"/>
      <c r="H27" s="199"/>
      <c r="I27" s="199"/>
      <c r="J27" s="199"/>
      <c r="K27" s="199"/>
      <c r="L27" s="12"/>
    </row>
    <row r="28" spans="2:12" ht="48.75" thickBot="1">
      <c r="B28" s="440"/>
      <c r="C28" s="382">
        <v>5</v>
      </c>
      <c r="D28" s="31"/>
      <c r="E28" s="30" t="s">
        <v>841</v>
      </c>
      <c r="F28" s="32"/>
      <c r="G28" s="32"/>
      <c r="H28" s="199"/>
      <c r="I28" s="199"/>
      <c r="J28" s="199"/>
      <c r="K28" s="199"/>
      <c r="L28" s="12"/>
    </row>
    <row r="29" spans="2:12" ht="24.75" thickBot="1">
      <c r="B29" s="440"/>
      <c r="C29" s="382">
        <v>6</v>
      </c>
      <c r="D29" s="31" t="s">
        <v>1217</v>
      </c>
      <c r="E29" s="30" t="s">
        <v>842</v>
      </c>
      <c r="F29" s="32"/>
      <c r="G29" s="32"/>
      <c r="H29" s="199"/>
      <c r="I29" s="199"/>
      <c r="J29" s="199"/>
      <c r="K29" s="199"/>
      <c r="L29" s="12"/>
    </row>
    <row r="30" spans="2:12" ht="15.75" thickBot="1">
      <c r="B30" s="440"/>
      <c r="C30" s="77"/>
      <c r="D30" s="46" t="s">
        <v>151</v>
      </c>
      <c r="E30" s="133"/>
      <c r="F30" s="134"/>
      <c r="G30" s="135"/>
      <c r="H30" s="144">
        <f>SUM(H24:H29)</f>
        <v>0</v>
      </c>
      <c r="I30" s="144">
        <f>SUM(I24:I29)</f>
        <v>0</v>
      </c>
      <c r="J30" s="144">
        <f>SUM(J24:J29)</f>
        <v>0</v>
      </c>
      <c r="K30" s="144">
        <f>SUM(K24:K29)</f>
        <v>0</v>
      </c>
      <c r="L30" s="13"/>
    </row>
    <row r="31" spans="2:12">
      <c r="B31" s="440"/>
      <c r="C31" s="93"/>
      <c r="D31" s="1331" t="s">
        <v>843</v>
      </c>
      <c r="E31" s="1332"/>
      <c r="F31" s="1332"/>
      <c r="G31" s="1332"/>
      <c r="H31" s="1332"/>
      <c r="I31" s="1332"/>
      <c r="J31" s="1332"/>
      <c r="K31" s="1332"/>
      <c r="L31" s="1360"/>
    </row>
    <row r="32" spans="2:12" ht="24" customHeight="1" thickBot="1">
      <c r="B32" s="440"/>
      <c r="C32" s="93"/>
      <c r="D32" s="1331" t="s">
        <v>844</v>
      </c>
      <c r="E32" s="1332"/>
      <c r="F32" s="1332"/>
      <c r="G32" s="1332"/>
      <c r="H32" s="1332"/>
      <c r="I32" s="1332"/>
      <c r="J32" s="1332"/>
      <c r="K32" s="1332"/>
      <c r="L32" s="1360"/>
    </row>
    <row r="33" spans="2:14" ht="15.75" thickBot="1">
      <c r="B33" s="440"/>
      <c r="C33" s="1452" t="s">
        <v>19</v>
      </c>
      <c r="D33" s="1427" t="s">
        <v>702</v>
      </c>
      <c r="E33" s="68" t="s">
        <v>845</v>
      </c>
      <c r="F33" s="1430" t="s">
        <v>703</v>
      </c>
      <c r="G33" s="1431"/>
      <c r="H33" s="1443" t="s">
        <v>55</v>
      </c>
      <c r="I33" s="6"/>
      <c r="J33" s="6"/>
      <c r="L33" s="22"/>
    </row>
    <row r="34" spans="2:14">
      <c r="B34" s="440"/>
      <c r="C34" s="1453"/>
      <c r="D34" s="1428"/>
      <c r="E34" s="1311" t="s">
        <v>846</v>
      </c>
      <c r="F34" s="1311" t="s">
        <v>704</v>
      </c>
      <c r="G34" s="47" t="s">
        <v>705</v>
      </c>
      <c r="H34" s="1444"/>
      <c r="I34" s="6"/>
      <c r="J34" s="6"/>
      <c r="L34" s="22"/>
    </row>
    <row r="35" spans="2:14" ht="24.75" thickBot="1">
      <c r="B35" s="440"/>
      <c r="C35" s="1454"/>
      <c r="D35" s="1429"/>
      <c r="E35" s="1313"/>
      <c r="F35" s="1313"/>
      <c r="G35" s="41" t="s">
        <v>695</v>
      </c>
      <c r="H35" s="1445"/>
      <c r="I35" s="6"/>
      <c r="J35" s="6"/>
      <c r="L35" s="22"/>
    </row>
    <row r="36" spans="2:14" ht="15.75" thickBot="1">
      <c r="B36" s="440"/>
      <c r="C36" s="459">
        <v>1</v>
      </c>
      <c r="D36" s="491"/>
      <c r="E36" s="32">
        <f t="shared" ref="E36:E41" si="0">+G24</f>
        <v>0</v>
      </c>
      <c r="F36" s="150">
        <f t="shared" ref="F36:G41" si="1">IFERROR(J24/I24,0)</f>
        <v>0</v>
      </c>
      <c r="G36" s="150">
        <f t="shared" si="1"/>
        <v>0</v>
      </c>
      <c r="H36" s="31"/>
      <c r="I36" s="6"/>
      <c r="J36" s="6"/>
      <c r="L36" s="22"/>
    </row>
    <row r="37" spans="2:14" ht="15.75" thickBot="1">
      <c r="B37" s="440"/>
      <c r="C37" s="459">
        <v>2</v>
      </c>
      <c r="D37" s="491"/>
      <c r="E37" s="32">
        <f t="shared" si="0"/>
        <v>0</v>
      </c>
      <c r="F37" s="150">
        <f t="shared" si="1"/>
        <v>0</v>
      </c>
      <c r="G37" s="150">
        <f t="shared" si="1"/>
        <v>0</v>
      </c>
      <c r="H37" s="31"/>
      <c r="I37" s="6"/>
      <c r="J37" s="6"/>
      <c r="L37" s="22"/>
    </row>
    <row r="38" spans="2:14" ht="15.75" thickBot="1">
      <c r="B38" s="440"/>
      <c r="C38" s="459">
        <v>3</v>
      </c>
      <c r="D38" s="491"/>
      <c r="E38" s="32">
        <f t="shared" si="0"/>
        <v>0</v>
      </c>
      <c r="F38" s="150">
        <f t="shared" si="1"/>
        <v>0</v>
      </c>
      <c r="G38" s="150">
        <f t="shared" si="1"/>
        <v>0</v>
      </c>
      <c r="H38" s="31"/>
      <c r="I38" s="6"/>
      <c r="J38" s="6"/>
      <c r="L38" s="22"/>
    </row>
    <row r="39" spans="2:14" ht="15.75" thickBot="1">
      <c r="B39" s="440"/>
      <c r="C39" s="459">
        <v>4</v>
      </c>
      <c r="D39" s="491"/>
      <c r="E39" s="32">
        <f t="shared" si="0"/>
        <v>0</v>
      </c>
      <c r="F39" s="150">
        <f t="shared" si="1"/>
        <v>0</v>
      </c>
      <c r="G39" s="150">
        <f t="shared" si="1"/>
        <v>0</v>
      </c>
      <c r="H39" s="31"/>
      <c r="I39" s="6"/>
      <c r="J39" s="6"/>
      <c r="L39" s="22"/>
    </row>
    <row r="40" spans="2:14" ht="15.75" thickBot="1">
      <c r="B40" s="440"/>
      <c r="C40" s="459">
        <v>5</v>
      </c>
      <c r="D40" s="491"/>
      <c r="E40" s="32">
        <f t="shared" si="0"/>
        <v>0</v>
      </c>
      <c r="F40" s="150">
        <f t="shared" si="1"/>
        <v>0</v>
      </c>
      <c r="G40" s="150">
        <f t="shared" si="1"/>
        <v>0</v>
      </c>
      <c r="H40" s="31"/>
      <c r="I40" s="6"/>
      <c r="J40" s="6"/>
      <c r="L40" s="22"/>
    </row>
    <row r="41" spans="2:14" ht="15.75" thickBot="1">
      <c r="B41" s="440"/>
      <c r="C41" s="459">
        <v>6</v>
      </c>
      <c r="D41" s="491"/>
      <c r="E41" s="32">
        <f t="shared" si="0"/>
        <v>0</v>
      </c>
      <c r="F41" s="150">
        <f t="shared" si="1"/>
        <v>0</v>
      </c>
      <c r="G41" s="150">
        <f t="shared" si="1"/>
        <v>0</v>
      </c>
      <c r="H41" s="31"/>
      <c r="I41" s="6"/>
      <c r="J41" s="6"/>
      <c r="L41" s="22"/>
    </row>
    <row r="42" spans="2:14" ht="15.75" thickBot="1">
      <c r="B42" s="441"/>
      <c r="C42" s="107"/>
      <c r="D42" s="209" t="str">
        <f>Formulas!$D$24</f>
        <v>ERROR: LA SUMA DE LA COLUMNA DEBE SER 100%</v>
      </c>
      <c r="E42" s="217">
        <f>+D36*E36+D37*E37+D38*E38+D39*E39+D40*E40+D41*E41</f>
        <v>0</v>
      </c>
      <c r="F42" s="217">
        <f>+D36*F36+D37*F37+D38*F38+D39*F39+D40*F40+D41*F41</f>
        <v>0</v>
      </c>
      <c r="G42" s="150" t="e">
        <f>Formulas!F24</f>
        <v>#DIV/0!</v>
      </c>
      <c r="H42" s="31"/>
      <c r="I42" s="23"/>
      <c r="J42" s="23"/>
      <c r="K42" s="23"/>
      <c r="L42" s="24"/>
      <c r="N42" t="s">
        <v>1212</v>
      </c>
    </row>
    <row r="43" spans="2:14" ht="15.75" thickBot="1">
      <c r="B43" s="38"/>
      <c r="C43" s="89"/>
      <c r="D43" s="6"/>
      <c r="E43" s="6"/>
      <c r="F43" s="6"/>
      <c r="G43" s="6"/>
      <c r="H43" s="6"/>
      <c r="I43" s="6"/>
      <c r="J43" s="6"/>
      <c r="K43" s="6"/>
    </row>
    <row r="44" spans="2:14" ht="108.75" thickBot="1">
      <c r="B44" s="53" t="s">
        <v>34</v>
      </c>
      <c r="C44" s="99"/>
      <c r="D44" s="44" t="s">
        <v>847</v>
      </c>
      <c r="E44" s="6"/>
      <c r="F44" s="6"/>
      <c r="G44" s="6"/>
      <c r="H44" s="6"/>
      <c r="I44" s="6"/>
      <c r="J44" s="6"/>
      <c r="K44" s="6"/>
    </row>
    <row r="45" spans="2:14" ht="48.6" customHeight="1" thickBot="1">
      <c r="B45" s="48" t="s">
        <v>36</v>
      </c>
      <c r="C45" s="3"/>
      <c r="D45" s="41" t="s">
        <v>346</v>
      </c>
      <c r="E45" s="6"/>
      <c r="F45" s="6"/>
      <c r="G45" s="6"/>
      <c r="H45" s="6"/>
      <c r="I45" s="6"/>
      <c r="J45" s="6"/>
      <c r="K45" s="6"/>
    </row>
    <row r="46" spans="2:14" ht="15.75" thickBot="1">
      <c r="B46" s="2"/>
      <c r="C46" s="77"/>
      <c r="D46" s="6"/>
      <c r="E46" s="6"/>
      <c r="F46" s="6"/>
      <c r="G46" s="6"/>
      <c r="H46" s="6"/>
      <c r="I46" s="6"/>
      <c r="J46" s="6"/>
      <c r="K46" s="6"/>
    </row>
    <row r="47" spans="2:14" ht="24" customHeight="1" thickBot="1">
      <c r="B47" s="1314" t="s">
        <v>38</v>
      </c>
      <c r="C47" s="1315"/>
      <c r="D47" s="1315"/>
      <c r="E47" s="1316"/>
      <c r="F47" s="6"/>
      <c r="G47" s="6"/>
      <c r="H47" s="6"/>
      <c r="I47" s="6"/>
      <c r="J47" s="6"/>
      <c r="K47" s="6"/>
    </row>
    <row r="48" spans="2:14" ht="15.75" thickBot="1">
      <c r="B48" s="1311">
        <v>1</v>
      </c>
      <c r="C48" s="95"/>
      <c r="D48" s="49" t="s">
        <v>39</v>
      </c>
      <c r="E48" s="169"/>
      <c r="F48" s="6"/>
      <c r="G48" s="6"/>
      <c r="H48" s="6"/>
      <c r="I48" s="6"/>
      <c r="J48" s="6"/>
      <c r="K48" s="6"/>
    </row>
    <row r="49" spans="2:11" ht="15.75" thickBot="1">
      <c r="B49" s="1312"/>
      <c r="C49" s="95"/>
      <c r="D49" s="41" t="s">
        <v>40</v>
      </c>
      <c r="E49" s="169"/>
      <c r="F49" s="6"/>
      <c r="G49" s="6"/>
      <c r="H49" s="6"/>
      <c r="I49" s="6"/>
      <c r="J49" s="6"/>
      <c r="K49" s="6"/>
    </row>
    <row r="50" spans="2:11" ht="15.75" thickBot="1">
      <c r="B50" s="1312"/>
      <c r="C50" s="95"/>
      <c r="D50" s="41" t="s">
        <v>41</v>
      </c>
      <c r="E50" s="169"/>
      <c r="F50" s="6"/>
      <c r="G50" s="6"/>
      <c r="H50" s="6"/>
      <c r="I50" s="6"/>
      <c r="J50" s="6"/>
      <c r="K50" s="6"/>
    </row>
    <row r="51" spans="2:11" ht="15.75" thickBot="1">
      <c r="B51" s="1312"/>
      <c r="C51" s="95"/>
      <c r="D51" s="41" t="s">
        <v>42</v>
      </c>
      <c r="E51" s="169"/>
      <c r="F51" s="6"/>
      <c r="G51" s="6"/>
      <c r="H51" s="6"/>
      <c r="I51" s="6"/>
      <c r="J51" s="6"/>
      <c r="K51" s="6"/>
    </row>
    <row r="52" spans="2:11" ht="15.75" thickBot="1">
      <c r="B52" s="1312"/>
      <c r="C52" s="95"/>
      <c r="D52" s="41" t="s">
        <v>43</v>
      </c>
      <c r="E52" s="169"/>
      <c r="F52" s="6"/>
      <c r="G52" s="6"/>
      <c r="H52" s="6"/>
      <c r="I52" s="6"/>
      <c r="J52" s="6"/>
      <c r="K52" s="6"/>
    </row>
    <row r="53" spans="2:11" ht="15.75" thickBot="1">
      <c r="B53" s="1312"/>
      <c r="C53" s="95"/>
      <c r="D53" s="41" t="s">
        <v>44</v>
      </c>
      <c r="E53" s="169"/>
      <c r="F53" s="6"/>
      <c r="G53" s="6"/>
      <c r="H53" s="6"/>
      <c r="I53" s="6"/>
      <c r="J53" s="6"/>
      <c r="K53" s="6"/>
    </row>
    <row r="54" spans="2:11" ht="15.75" thickBot="1">
      <c r="B54" s="1313"/>
      <c r="C54" s="3"/>
      <c r="D54" s="41" t="s">
        <v>45</v>
      </c>
      <c r="E54" s="169"/>
      <c r="F54" s="6"/>
      <c r="G54" s="6"/>
      <c r="H54" s="6"/>
      <c r="I54" s="6"/>
      <c r="J54" s="6"/>
      <c r="K54" s="6"/>
    </row>
    <row r="55" spans="2:11" ht="15.75" thickBot="1">
      <c r="B55" s="2"/>
      <c r="C55" s="77"/>
      <c r="D55" s="6"/>
      <c r="E55" s="6"/>
      <c r="F55" s="6"/>
      <c r="G55" s="6"/>
      <c r="H55" s="6"/>
      <c r="I55" s="6"/>
      <c r="J55" s="6"/>
      <c r="K55" s="6"/>
    </row>
    <row r="56" spans="2:11" ht="15.75" thickBot="1">
      <c r="B56" s="1314" t="s">
        <v>46</v>
      </c>
      <c r="C56" s="1315"/>
      <c r="D56" s="1315"/>
      <c r="E56" s="1316"/>
      <c r="F56" s="6"/>
      <c r="G56" s="6"/>
      <c r="H56" s="6"/>
      <c r="I56" s="6"/>
      <c r="J56" s="6"/>
      <c r="K56" s="6"/>
    </row>
    <row r="57" spans="2:11" ht="15.75" thickBot="1">
      <c r="B57" s="1311">
        <v>1</v>
      </c>
      <c r="C57" s="95"/>
      <c r="D57" s="49" t="s">
        <v>39</v>
      </c>
      <c r="E57" s="448" t="s">
        <v>47</v>
      </c>
      <c r="F57" s="6"/>
      <c r="G57" s="6"/>
      <c r="H57" s="6"/>
      <c r="I57" s="6"/>
      <c r="J57" s="6"/>
      <c r="K57" s="6"/>
    </row>
    <row r="58" spans="2:11" ht="15.75" thickBot="1">
      <c r="B58" s="1312"/>
      <c r="C58" s="95"/>
      <c r="D58" s="41" t="s">
        <v>40</v>
      </c>
      <c r="E58" s="448" t="s">
        <v>160</v>
      </c>
      <c r="F58" s="6"/>
      <c r="G58" s="6"/>
      <c r="H58" s="6"/>
      <c r="I58" s="6"/>
      <c r="J58" s="6"/>
      <c r="K58" s="6"/>
    </row>
    <row r="59" spans="2:11" ht="15.75" thickBot="1">
      <c r="B59" s="1312"/>
      <c r="C59" s="95"/>
      <c r="D59" s="41" t="s">
        <v>41</v>
      </c>
      <c r="E59" s="174"/>
      <c r="F59" s="6"/>
      <c r="G59" s="6"/>
      <c r="H59" s="6"/>
      <c r="I59" s="6"/>
      <c r="J59" s="6"/>
      <c r="K59" s="6"/>
    </row>
    <row r="60" spans="2:11" ht="15.75" thickBot="1">
      <c r="B60" s="1312"/>
      <c r="C60" s="95"/>
      <c r="D60" s="41" t="s">
        <v>42</v>
      </c>
      <c r="E60" s="174"/>
      <c r="F60" s="6"/>
      <c r="G60" s="6"/>
      <c r="H60" s="6"/>
      <c r="I60" s="6"/>
      <c r="J60" s="6"/>
      <c r="K60" s="6"/>
    </row>
    <row r="61" spans="2:11" ht="15.75" thickBot="1">
      <c r="B61" s="1312"/>
      <c r="C61" s="95"/>
      <c r="D61" s="41" t="s">
        <v>43</v>
      </c>
      <c r="E61" s="174"/>
      <c r="F61" s="6"/>
      <c r="G61" s="6"/>
      <c r="H61" s="6"/>
      <c r="I61" s="6"/>
      <c r="J61" s="6"/>
      <c r="K61" s="6"/>
    </row>
    <row r="62" spans="2:11" ht="15.75" thickBot="1">
      <c r="B62" s="1312"/>
      <c r="C62" s="95"/>
      <c r="D62" s="41" t="s">
        <v>44</v>
      </c>
      <c r="E62" s="174"/>
      <c r="F62" s="6"/>
      <c r="G62" s="6"/>
      <c r="H62" s="6"/>
      <c r="I62" s="6"/>
      <c r="J62" s="6"/>
      <c r="K62" s="6"/>
    </row>
    <row r="63" spans="2:11" ht="15.75" thickBot="1">
      <c r="B63" s="1313"/>
      <c r="C63" s="3"/>
      <c r="D63" s="41" t="s">
        <v>45</v>
      </c>
      <c r="E63" s="174"/>
      <c r="F63" s="6"/>
      <c r="G63" s="6"/>
      <c r="H63" s="6"/>
      <c r="I63" s="6"/>
      <c r="J63" s="6"/>
      <c r="K63" s="6"/>
    </row>
    <row r="64" spans="2:11" ht="15.75" thickBot="1">
      <c r="B64" s="2"/>
      <c r="C64" s="77"/>
      <c r="D64" s="6"/>
      <c r="E64" s="6"/>
      <c r="F64" s="6"/>
      <c r="G64" s="6"/>
      <c r="H64" s="6"/>
      <c r="I64" s="6"/>
      <c r="J64" s="6"/>
      <c r="K64" s="6"/>
    </row>
    <row r="65" spans="2:11" ht="15" customHeight="1" thickBot="1">
      <c r="B65" s="126" t="s">
        <v>49</v>
      </c>
      <c r="C65" s="127"/>
      <c r="D65" s="127"/>
      <c r="E65" s="128"/>
      <c r="G65" s="6"/>
      <c r="H65" s="6"/>
      <c r="I65" s="6"/>
      <c r="J65" s="6"/>
      <c r="K65" s="6"/>
    </row>
    <row r="66" spans="2:11" ht="24.75" thickBot="1">
      <c r="B66" s="48" t="s">
        <v>50</v>
      </c>
      <c r="C66" s="41" t="s">
        <v>51</v>
      </c>
      <c r="D66" s="41" t="s">
        <v>52</v>
      </c>
      <c r="E66" s="41" t="s">
        <v>53</v>
      </c>
      <c r="F66" s="6"/>
      <c r="G66" s="6"/>
      <c r="H66" s="6"/>
      <c r="I66" s="6"/>
      <c r="J66" s="6"/>
    </row>
    <row r="67" spans="2:11" ht="72.75" thickBot="1">
      <c r="B67" s="50">
        <v>42401</v>
      </c>
      <c r="C67" s="41">
        <v>0.01</v>
      </c>
      <c r="D67" s="51" t="s">
        <v>848</v>
      </c>
      <c r="E67" s="41"/>
      <c r="F67" s="6"/>
      <c r="G67" s="6"/>
      <c r="H67" s="6"/>
      <c r="I67" s="6"/>
      <c r="J67" s="6"/>
    </row>
    <row r="68" spans="2:11" ht="15.75" thickBot="1">
      <c r="B68" s="4"/>
      <c r="C68" s="96"/>
      <c r="D68" s="6"/>
      <c r="E68" s="6"/>
      <c r="F68" s="6"/>
      <c r="G68" s="6"/>
      <c r="H68" s="6"/>
      <c r="I68" s="6"/>
      <c r="J68" s="6"/>
      <c r="K68" s="6"/>
    </row>
    <row r="69" spans="2:11" ht="15.75" thickBot="1">
      <c r="B69" s="492" t="s">
        <v>55</v>
      </c>
      <c r="C69" s="97"/>
      <c r="D69" s="6"/>
      <c r="E69" s="6"/>
      <c r="F69" s="6"/>
      <c r="G69" s="6"/>
      <c r="H69" s="6"/>
      <c r="I69" s="6"/>
      <c r="J69" s="6"/>
      <c r="K69" s="6"/>
    </row>
    <row r="70" spans="2:11">
      <c r="B70" s="1446"/>
      <c r="C70" s="1447"/>
      <c r="D70" s="1447"/>
      <c r="E70" s="1448"/>
      <c r="F70" s="6"/>
      <c r="G70" s="6"/>
      <c r="H70" s="6"/>
      <c r="I70" s="6"/>
      <c r="J70" s="6"/>
      <c r="K70" s="6"/>
    </row>
    <row r="71" spans="2:11" ht="15.75" thickBot="1">
      <c r="B71" s="1449"/>
      <c r="C71" s="1450"/>
      <c r="D71" s="1450"/>
      <c r="E71" s="1451"/>
      <c r="F71" s="6"/>
      <c r="G71" s="6"/>
      <c r="H71" s="6"/>
      <c r="I71" s="6"/>
      <c r="J71" s="6"/>
      <c r="K71" s="6"/>
    </row>
    <row r="72" spans="2:11">
      <c r="B72" s="2"/>
      <c r="C72" s="77"/>
      <c r="D72" s="6"/>
      <c r="E72" s="6"/>
      <c r="F72" s="6"/>
      <c r="G72" s="6"/>
      <c r="H72" s="6"/>
      <c r="I72" s="6"/>
      <c r="J72" s="6"/>
      <c r="K72" s="6"/>
    </row>
    <row r="73" spans="2:11" ht="15.75" thickBot="1">
      <c r="B73" s="6"/>
      <c r="D73" s="6"/>
      <c r="E73" s="6"/>
      <c r="F73" s="6"/>
      <c r="G73" s="6"/>
      <c r="H73" s="6"/>
      <c r="I73" s="6"/>
      <c r="J73" s="6"/>
      <c r="K73" s="6"/>
    </row>
    <row r="74" spans="2:11" ht="24.75" thickBot="1">
      <c r="B74" s="52" t="s">
        <v>56</v>
      </c>
      <c r="C74" s="98"/>
      <c r="D74" s="6"/>
      <c r="E74" s="6"/>
      <c r="F74" s="6"/>
      <c r="G74" s="6"/>
      <c r="H74" s="6"/>
      <c r="I74" s="6"/>
      <c r="J74" s="6"/>
      <c r="K74" s="6"/>
    </row>
    <row r="75" spans="2:11" ht="15.75" thickBot="1">
      <c r="B75" s="38"/>
      <c r="C75" s="89"/>
      <c r="D75" s="6"/>
      <c r="E75" s="6"/>
      <c r="F75" s="6"/>
      <c r="G75" s="6"/>
      <c r="H75" s="6"/>
      <c r="I75" s="6"/>
      <c r="J75" s="6"/>
      <c r="K75" s="6"/>
    </row>
    <row r="76" spans="2:11" ht="48.75" thickBot="1">
      <c r="B76" s="53" t="s">
        <v>57</v>
      </c>
      <c r="C76" s="99"/>
      <c r="D76" s="44" t="s">
        <v>785</v>
      </c>
      <c r="E76" s="6"/>
      <c r="F76" s="6"/>
      <c r="G76" s="6"/>
      <c r="H76" s="6"/>
      <c r="I76" s="6"/>
      <c r="J76" s="6"/>
      <c r="K76" s="6"/>
    </row>
    <row r="77" spans="2:11">
      <c r="B77" s="1311" t="s">
        <v>59</v>
      </c>
      <c r="C77" s="95"/>
      <c r="D77" s="54" t="s">
        <v>60</v>
      </c>
      <c r="E77" s="6"/>
      <c r="F77" s="6"/>
      <c r="G77" s="6"/>
      <c r="H77" s="6"/>
      <c r="I77" s="6"/>
      <c r="J77" s="6"/>
      <c r="K77" s="6"/>
    </row>
    <row r="78" spans="2:11" ht="108">
      <c r="B78" s="1312"/>
      <c r="C78" s="95"/>
      <c r="D78" s="47" t="s">
        <v>786</v>
      </c>
      <c r="E78" s="6"/>
      <c r="F78" s="6"/>
      <c r="G78" s="6"/>
      <c r="H78" s="6"/>
      <c r="I78" s="6"/>
      <c r="J78" s="6"/>
      <c r="K78" s="6"/>
    </row>
    <row r="79" spans="2:11">
      <c r="B79" s="1312"/>
      <c r="C79" s="95"/>
      <c r="D79" s="47" t="s">
        <v>787</v>
      </c>
      <c r="E79" s="6"/>
      <c r="F79" s="6"/>
      <c r="G79" s="6"/>
      <c r="H79" s="6"/>
      <c r="I79" s="6"/>
      <c r="J79" s="6"/>
      <c r="K79" s="6"/>
    </row>
    <row r="80" spans="2:11" ht="24">
      <c r="B80" s="1312"/>
      <c r="C80" s="95"/>
      <c r="D80" s="47" t="s">
        <v>788</v>
      </c>
      <c r="E80" s="6"/>
      <c r="F80" s="6"/>
      <c r="G80" s="6"/>
      <c r="H80" s="6"/>
      <c r="I80" s="6"/>
      <c r="J80" s="6"/>
      <c r="K80" s="6"/>
    </row>
    <row r="81" spans="2:11" ht="24">
      <c r="B81" s="1312"/>
      <c r="C81" s="95"/>
      <c r="D81" s="47" t="s">
        <v>789</v>
      </c>
      <c r="E81" s="6"/>
      <c r="F81" s="6"/>
      <c r="G81" s="6"/>
      <c r="H81" s="6"/>
      <c r="I81" s="6"/>
      <c r="J81" s="6"/>
      <c r="K81" s="6"/>
    </row>
    <row r="82" spans="2:11">
      <c r="B82" s="1312"/>
      <c r="C82" s="95"/>
      <c r="D82" s="54" t="s">
        <v>288</v>
      </c>
      <c r="E82" s="6"/>
      <c r="F82" s="6"/>
      <c r="G82" s="6"/>
      <c r="H82" s="6"/>
      <c r="I82" s="6"/>
      <c r="J82" s="6"/>
      <c r="K82" s="6"/>
    </row>
    <row r="83" spans="2:11" ht="24">
      <c r="B83" s="1312"/>
      <c r="C83" s="95"/>
      <c r="D83" s="47" t="s">
        <v>790</v>
      </c>
      <c r="E83" s="6"/>
      <c r="F83" s="6"/>
      <c r="G83" s="6"/>
      <c r="H83" s="6"/>
      <c r="I83" s="6"/>
      <c r="J83" s="6"/>
      <c r="K83" s="6"/>
    </row>
    <row r="84" spans="2:11">
      <c r="B84" s="1312"/>
      <c r="C84" s="95"/>
      <c r="D84" s="47" t="s">
        <v>791</v>
      </c>
      <c r="E84" s="6"/>
      <c r="F84" s="6"/>
      <c r="G84" s="6"/>
      <c r="H84" s="6"/>
      <c r="I84" s="6"/>
      <c r="J84" s="6"/>
      <c r="K84" s="6"/>
    </row>
    <row r="85" spans="2:11" ht="36">
      <c r="B85" s="1312"/>
      <c r="C85" s="95"/>
      <c r="D85" s="47" t="s">
        <v>792</v>
      </c>
      <c r="E85" s="6"/>
      <c r="F85" s="6"/>
      <c r="G85" s="6"/>
      <c r="H85" s="6"/>
      <c r="I85" s="6"/>
      <c r="J85" s="6"/>
      <c r="K85" s="6"/>
    </row>
    <row r="86" spans="2:11" ht="36">
      <c r="B86" s="1312"/>
      <c r="C86" s="95"/>
      <c r="D86" s="47" t="s">
        <v>793</v>
      </c>
      <c r="E86" s="6"/>
      <c r="F86" s="6"/>
      <c r="G86" s="6"/>
      <c r="H86" s="6"/>
      <c r="I86" s="6"/>
      <c r="J86" s="6"/>
      <c r="K86" s="6"/>
    </row>
    <row r="87" spans="2:11" ht="24">
      <c r="B87" s="1312"/>
      <c r="C87" s="95"/>
      <c r="D87" s="47" t="s">
        <v>794</v>
      </c>
      <c r="E87" s="6"/>
      <c r="F87" s="6"/>
      <c r="G87" s="6"/>
      <c r="H87" s="6"/>
      <c r="I87" s="6"/>
      <c r="J87" s="6"/>
      <c r="K87" s="6"/>
    </row>
    <row r="88" spans="2:11" ht="48">
      <c r="B88" s="1312"/>
      <c r="C88" s="95"/>
      <c r="D88" s="47" t="s">
        <v>795</v>
      </c>
      <c r="E88" s="6"/>
      <c r="F88" s="6"/>
      <c r="G88" s="6"/>
      <c r="H88" s="6"/>
      <c r="I88" s="6"/>
      <c r="J88" s="6"/>
      <c r="K88" s="6"/>
    </row>
    <row r="89" spans="2:11" ht="36">
      <c r="B89" s="1312"/>
      <c r="C89" s="95"/>
      <c r="D89" s="47" t="s">
        <v>796</v>
      </c>
      <c r="E89" s="6"/>
      <c r="F89" s="6"/>
      <c r="G89" s="6"/>
      <c r="H89" s="6"/>
      <c r="I89" s="6"/>
      <c r="J89" s="6"/>
      <c r="K89" s="6"/>
    </row>
    <row r="90" spans="2:11" ht="24">
      <c r="B90" s="1312"/>
      <c r="C90" s="95"/>
      <c r="D90" s="47" t="s">
        <v>797</v>
      </c>
      <c r="E90" s="6"/>
      <c r="F90" s="6"/>
      <c r="G90" s="6"/>
      <c r="H90" s="6"/>
      <c r="I90" s="6"/>
      <c r="J90" s="6"/>
      <c r="K90" s="6"/>
    </row>
    <row r="91" spans="2:11" ht="24">
      <c r="B91" s="1312"/>
      <c r="C91" s="95"/>
      <c r="D91" s="47" t="s">
        <v>798</v>
      </c>
      <c r="E91" s="6"/>
      <c r="F91" s="6"/>
      <c r="G91" s="6"/>
      <c r="H91" s="6"/>
      <c r="I91" s="6"/>
      <c r="J91" s="6"/>
      <c r="K91" s="6"/>
    </row>
    <row r="92" spans="2:11" ht="60.75" thickBot="1">
      <c r="B92" s="1313"/>
      <c r="C92" s="3"/>
      <c r="D92" s="57" t="s">
        <v>799</v>
      </c>
      <c r="E92" s="6"/>
      <c r="F92" s="6"/>
      <c r="G92" s="6"/>
      <c r="H92" s="6"/>
      <c r="I92" s="6"/>
      <c r="J92" s="6"/>
      <c r="K92" s="6"/>
    </row>
    <row r="93" spans="2:11">
      <c r="B93" s="1311" t="s">
        <v>72</v>
      </c>
      <c r="C93" s="100"/>
      <c r="D93" s="1311"/>
      <c r="E93" s="6"/>
      <c r="F93" s="6"/>
      <c r="G93" s="6"/>
      <c r="H93" s="6"/>
      <c r="I93" s="6"/>
      <c r="J93" s="6"/>
      <c r="K93" s="6"/>
    </row>
    <row r="94" spans="2:11" ht="15.75" thickBot="1">
      <c r="B94" s="1313"/>
      <c r="C94" s="101"/>
      <c r="D94" s="1313"/>
      <c r="E94" s="6"/>
      <c r="F94" s="6"/>
      <c r="G94" s="6"/>
      <c r="H94" s="6"/>
      <c r="I94" s="6"/>
      <c r="J94" s="6"/>
      <c r="K94" s="6"/>
    </row>
    <row r="95" spans="2:11" ht="144">
      <c r="B95" s="1311" t="s">
        <v>73</v>
      </c>
      <c r="C95" s="95"/>
      <c r="D95" s="47" t="s">
        <v>800</v>
      </c>
      <c r="E95" s="6"/>
      <c r="F95" s="6"/>
      <c r="G95" s="6"/>
      <c r="H95" s="6"/>
      <c r="I95" s="6"/>
      <c r="J95" s="6"/>
      <c r="K95" s="6"/>
    </row>
    <row r="96" spans="2:11" ht="192">
      <c r="B96" s="1312"/>
      <c r="C96" s="95"/>
      <c r="D96" s="47" t="s">
        <v>801</v>
      </c>
      <c r="E96" s="6"/>
      <c r="F96" s="6"/>
      <c r="G96" s="6"/>
      <c r="H96" s="6"/>
      <c r="I96" s="6"/>
      <c r="J96" s="6"/>
      <c r="K96" s="6"/>
    </row>
    <row r="97" spans="2:11" ht="36">
      <c r="B97" s="1312"/>
      <c r="C97" s="95"/>
      <c r="D97" s="47" t="s">
        <v>802</v>
      </c>
      <c r="E97" s="6"/>
      <c r="F97" s="6"/>
      <c r="G97" s="6"/>
      <c r="H97" s="6"/>
      <c r="I97" s="6"/>
      <c r="J97" s="6"/>
      <c r="K97" s="6"/>
    </row>
    <row r="98" spans="2:11" ht="36">
      <c r="B98" s="1312"/>
      <c r="C98" s="95"/>
      <c r="D98" s="47" t="s">
        <v>803</v>
      </c>
      <c r="E98" s="6"/>
      <c r="F98" s="6"/>
      <c r="G98" s="6"/>
      <c r="H98" s="6"/>
      <c r="I98" s="6"/>
      <c r="J98" s="6"/>
      <c r="K98" s="6"/>
    </row>
    <row r="99" spans="2:11" ht="36">
      <c r="B99" s="1312"/>
      <c r="C99" s="95"/>
      <c r="D99" s="47" t="s">
        <v>804</v>
      </c>
      <c r="E99" s="6"/>
      <c r="F99" s="6"/>
      <c r="G99" s="6"/>
      <c r="H99" s="6"/>
      <c r="I99" s="6"/>
      <c r="J99" s="6"/>
      <c r="K99" s="6"/>
    </row>
    <row r="100" spans="2:11" ht="48">
      <c r="B100" s="1312"/>
      <c r="C100" s="95"/>
      <c r="D100" s="47" t="s">
        <v>805</v>
      </c>
      <c r="E100" s="6"/>
      <c r="F100" s="6"/>
      <c r="G100" s="6"/>
      <c r="H100" s="6"/>
      <c r="I100" s="6"/>
      <c r="J100" s="6"/>
      <c r="K100" s="6"/>
    </row>
    <row r="101" spans="2:11" ht="48">
      <c r="B101" s="1312"/>
      <c r="C101" s="95"/>
      <c r="D101" s="47" t="s">
        <v>806</v>
      </c>
      <c r="E101" s="6"/>
      <c r="F101" s="6"/>
      <c r="G101" s="6"/>
      <c r="H101" s="6"/>
      <c r="I101" s="6"/>
      <c r="J101" s="6"/>
      <c r="K101" s="6"/>
    </row>
    <row r="102" spans="2:11" ht="36">
      <c r="B102" s="1312"/>
      <c r="C102" s="95"/>
      <c r="D102" s="26" t="s">
        <v>807</v>
      </c>
      <c r="E102" s="6"/>
      <c r="F102" s="6"/>
      <c r="G102" s="6"/>
      <c r="H102" s="6"/>
      <c r="I102" s="6"/>
      <c r="J102" s="6"/>
      <c r="K102" s="6"/>
    </row>
    <row r="103" spans="2:11" ht="36">
      <c r="B103" s="1312"/>
      <c r="C103" s="95"/>
      <c r="D103" s="26" t="s">
        <v>808</v>
      </c>
      <c r="E103" s="6"/>
      <c r="F103" s="6"/>
      <c r="G103" s="6"/>
      <c r="H103" s="6"/>
      <c r="I103" s="6"/>
      <c r="J103" s="6"/>
      <c r="K103" s="6"/>
    </row>
    <row r="104" spans="2:11" ht="24">
      <c r="B104" s="1312"/>
      <c r="C104" s="95"/>
      <c r="D104" s="26" t="s">
        <v>809</v>
      </c>
      <c r="E104" s="6"/>
      <c r="F104" s="6"/>
      <c r="G104" s="6"/>
      <c r="H104" s="6"/>
      <c r="I104" s="6"/>
      <c r="J104" s="6"/>
      <c r="K104" s="6"/>
    </row>
    <row r="105" spans="2:11" ht="24">
      <c r="B105" s="1312"/>
      <c r="C105" s="95"/>
      <c r="D105" s="26" t="s">
        <v>810</v>
      </c>
      <c r="E105" s="6"/>
      <c r="F105" s="6"/>
      <c r="G105" s="6"/>
      <c r="H105" s="6"/>
      <c r="I105" s="6"/>
      <c r="J105" s="6"/>
      <c r="K105" s="6"/>
    </row>
    <row r="106" spans="2:11" ht="60">
      <c r="B106" s="1312"/>
      <c r="C106" s="95"/>
      <c r="D106" s="26" t="s">
        <v>811</v>
      </c>
      <c r="E106" s="6"/>
      <c r="F106" s="6"/>
      <c r="G106" s="6"/>
      <c r="H106" s="6"/>
      <c r="I106" s="6"/>
      <c r="J106" s="6"/>
      <c r="K106" s="6"/>
    </row>
    <row r="107" spans="2:11" ht="36">
      <c r="B107" s="1312"/>
      <c r="C107" s="95"/>
      <c r="D107" s="26" t="s">
        <v>812</v>
      </c>
      <c r="E107" s="6"/>
      <c r="F107" s="6"/>
      <c r="G107" s="6"/>
      <c r="H107" s="6"/>
      <c r="I107" s="6"/>
      <c r="J107" s="6"/>
      <c r="K107" s="6"/>
    </row>
    <row r="108" spans="2:11" ht="36">
      <c r="B108" s="1312"/>
      <c r="C108" s="95"/>
      <c r="D108" s="26" t="s">
        <v>813</v>
      </c>
      <c r="E108" s="6"/>
      <c r="F108" s="6"/>
      <c r="G108" s="6"/>
      <c r="H108" s="6"/>
      <c r="I108" s="6"/>
      <c r="J108" s="6"/>
      <c r="K108" s="6"/>
    </row>
    <row r="109" spans="2:11" ht="60">
      <c r="B109" s="1312"/>
      <c r="C109" s="95"/>
      <c r="D109" s="26" t="s">
        <v>814</v>
      </c>
      <c r="E109" s="6"/>
      <c r="F109" s="6"/>
      <c r="G109" s="6"/>
      <c r="H109" s="6"/>
      <c r="I109" s="6"/>
      <c r="J109" s="6"/>
      <c r="K109" s="6"/>
    </row>
    <row r="110" spans="2:11" ht="24">
      <c r="B110" s="1312"/>
      <c r="C110" s="95"/>
      <c r="D110" s="26" t="s">
        <v>815</v>
      </c>
      <c r="E110" s="6"/>
      <c r="F110" s="6"/>
      <c r="G110" s="6"/>
      <c r="H110" s="6"/>
      <c r="I110" s="6"/>
      <c r="J110" s="6"/>
      <c r="K110" s="6"/>
    </row>
    <row r="111" spans="2:11" ht="24">
      <c r="B111" s="1312"/>
      <c r="C111" s="95"/>
      <c r="D111" s="26" t="s">
        <v>816</v>
      </c>
      <c r="E111" s="6"/>
      <c r="F111" s="6"/>
      <c r="G111" s="6"/>
      <c r="H111" s="6"/>
      <c r="I111" s="6"/>
      <c r="J111" s="6"/>
      <c r="K111" s="6"/>
    </row>
    <row r="112" spans="2:11">
      <c r="B112" s="1312"/>
      <c r="C112" s="95"/>
      <c r="D112" s="26" t="s">
        <v>817</v>
      </c>
      <c r="E112" s="6"/>
      <c r="F112" s="6"/>
      <c r="G112" s="6"/>
      <c r="H112" s="6"/>
      <c r="I112" s="6"/>
      <c r="J112" s="6"/>
      <c r="K112" s="6"/>
    </row>
    <row r="113" spans="2:11" ht="36">
      <c r="B113" s="1312"/>
      <c r="C113" s="95"/>
      <c r="D113" s="26" t="s">
        <v>818</v>
      </c>
      <c r="E113" s="6"/>
      <c r="F113" s="6"/>
      <c r="G113" s="6"/>
      <c r="H113" s="6"/>
      <c r="I113" s="6"/>
      <c r="J113" s="6"/>
      <c r="K113" s="6"/>
    </row>
    <row r="114" spans="2:11" ht="36">
      <c r="B114" s="1312"/>
      <c r="C114" s="95"/>
      <c r="D114" s="26" t="s">
        <v>819</v>
      </c>
      <c r="E114" s="6"/>
      <c r="F114" s="6"/>
      <c r="G114" s="6"/>
      <c r="H114" s="6"/>
      <c r="I114" s="6"/>
      <c r="J114" s="6"/>
      <c r="K114" s="6"/>
    </row>
    <row r="115" spans="2:11" ht="36">
      <c r="B115" s="1312"/>
      <c r="C115" s="95"/>
      <c r="D115" s="26" t="s">
        <v>820</v>
      </c>
      <c r="E115" s="6"/>
      <c r="F115" s="6"/>
      <c r="G115" s="6"/>
      <c r="H115" s="6"/>
      <c r="I115" s="6"/>
      <c r="J115" s="6"/>
      <c r="K115" s="6"/>
    </row>
    <row r="116" spans="2:11" ht="252">
      <c r="B116" s="1312"/>
      <c r="C116" s="95"/>
      <c r="D116" s="47" t="s">
        <v>821</v>
      </c>
      <c r="E116" s="6"/>
      <c r="F116" s="6"/>
      <c r="G116" s="6"/>
      <c r="H116" s="6"/>
      <c r="I116" s="6"/>
      <c r="J116" s="6"/>
      <c r="K116" s="6"/>
    </row>
    <row r="117" spans="2:11" ht="60.75" thickBot="1">
      <c r="B117" s="1313"/>
      <c r="C117" s="3"/>
      <c r="D117" s="41" t="s">
        <v>822</v>
      </c>
      <c r="E117" s="6"/>
      <c r="F117" s="6"/>
      <c r="G117" s="6"/>
      <c r="H117" s="6"/>
      <c r="I117" s="6"/>
      <c r="J117" s="6"/>
      <c r="K117" s="6"/>
    </row>
    <row r="118" spans="2:11" ht="24">
      <c r="B118" s="1311" t="s">
        <v>90</v>
      </c>
      <c r="C118" s="95"/>
      <c r="D118" s="54" t="s">
        <v>784</v>
      </c>
      <c r="E118" s="6"/>
      <c r="F118" s="6"/>
      <c r="G118" s="6"/>
      <c r="H118" s="6"/>
      <c r="I118" s="6"/>
      <c r="J118" s="6"/>
      <c r="K118" s="6"/>
    </row>
    <row r="119" spans="2:11" ht="20.45" customHeight="1">
      <c r="B119" s="1312"/>
      <c r="C119" s="95"/>
      <c r="D119" s="17"/>
      <c r="E119" s="6"/>
      <c r="F119" s="6"/>
      <c r="G119" s="6"/>
      <c r="H119" s="6"/>
      <c r="I119" s="6"/>
      <c r="J119" s="6"/>
      <c r="K119" s="6"/>
    </row>
    <row r="120" spans="2:11">
      <c r="B120" s="1312"/>
      <c r="C120" s="95"/>
      <c r="D120" s="47" t="s">
        <v>91</v>
      </c>
      <c r="E120" s="6"/>
      <c r="F120" s="6"/>
      <c r="G120" s="6"/>
      <c r="H120" s="6"/>
      <c r="I120" s="6"/>
      <c r="J120" s="6"/>
      <c r="K120" s="6"/>
    </row>
    <row r="121" spans="2:11" ht="37.5">
      <c r="B121" s="1312"/>
      <c r="C121" s="95"/>
      <c r="D121" s="47" t="s">
        <v>823</v>
      </c>
      <c r="E121" s="6"/>
      <c r="F121" s="6"/>
      <c r="G121" s="6"/>
      <c r="H121" s="6"/>
      <c r="I121" s="6"/>
      <c r="J121" s="6"/>
      <c r="K121" s="6"/>
    </row>
    <row r="122" spans="2:11" ht="37.5">
      <c r="B122" s="1312"/>
      <c r="C122" s="95"/>
      <c r="D122" s="47" t="s">
        <v>824</v>
      </c>
      <c r="E122" s="6"/>
      <c r="F122" s="6"/>
      <c r="G122" s="6"/>
      <c r="H122" s="6"/>
      <c r="I122" s="6"/>
      <c r="J122" s="6"/>
      <c r="K122" s="6"/>
    </row>
    <row r="123" spans="2:11" ht="37.5">
      <c r="B123" s="1312"/>
      <c r="C123" s="95"/>
      <c r="D123" s="47" t="s">
        <v>825</v>
      </c>
      <c r="E123" s="6"/>
      <c r="F123" s="6"/>
      <c r="G123" s="6"/>
      <c r="H123" s="6"/>
      <c r="I123" s="6"/>
      <c r="J123" s="6"/>
      <c r="K123" s="6"/>
    </row>
    <row r="124" spans="2:11" ht="37.5">
      <c r="B124" s="1312"/>
      <c r="C124" s="95"/>
      <c r="D124" s="47" t="s">
        <v>826</v>
      </c>
      <c r="E124" s="6"/>
      <c r="F124" s="6"/>
      <c r="G124" s="6"/>
      <c r="H124" s="6"/>
      <c r="I124" s="6"/>
      <c r="J124" s="6"/>
      <c r="K124" s="6"/>
    </row>
    <row r="125" spans="2:11">
      <c r="B125" s="1312"/>
      <c r="C125" s="95"/>
      <c r="D125" s="47" t="s">
        <v>827</v>
      </c>
      <c r="E125" s="6"/>
      <c r="F125" s="6"/>
      <c r="G125" s="6"/>
      <c r="H125" s="6"/>
      <c r="I125" s="6"/>
      <c r="J125" s="6"/>
      <c r="K125" s="6"/>
    </row>
    <row r="126" spans="2:11">
      <c r="B126" s="1312"/>
      <c r="C126" s="95"/>
      <c r="D126" s="47" t="s">
        <v>828</v>
      </c>
      <c r="E126" s="6"/>
      <c r="F126" s="6"/>
      <c r="G126" s="6"/>
      <c r="H126" s="6"/>
      <c r="I126" s="6"/>
      <c r="J126" s="6"/>
      <c r="K126" s="6"/>
    </row>
    <row r="127" spans="2:11">
      <c r="B127" s="1312"/>
      <c r="C127" s="95"/>
      <c r="D127" s="47" t="s">
        <v>829</v>
      </c>
      <c r="E127" s="6"/>
      <c r="F127" s="6"/>
      <c r="G127" s="6"/>
      <c r="H127" s="6"/>
      <c r="I127" s="6"/>
      <c r="J127" s="6"/>
      <c r="K127" s="6"/>
    </row>
    <row r="128" spans="2:11">
      <c r="B128" s="1312"/>
      <c r="C128" s="95"/>
      <c r="D128" s="47" t="s">
        <v>830</v>
      </c>
      <c r="E128" s="6"/>
      <c r="F128" s="6"/>
      <c r="G128" s="6"/>
      <c r="H128" s="6"/>
      <c r="I128" s="6"/>
      <c r="J128" s="6"/>
      <c r="K128" s="6"/>
    </row>
    <row r="129" spans="2:11" ht="84">
      <c r="B129" s="1312"/>
      <c r="C129" s="95"/>
      <c r="D129" s="55" t="s">
        <v>235</v>
      </c>
      <c r="E129" s="6"/>
      <c r="F129" s="6"/>
      <c r="G129" s="6"/>
      <c r="H129" s="6"/>
      <c r="I129" s="6"/>
      <c r="J129" s="6"/>
      <c r="K129" s="6"/>
    </row>
    <row r="130" spans="2:11">
      <c r="B130" s="1312"/>
      <c r="C130" s="95"/>
      <c r="D130" s="47" t="s">
        <v>246</v>
      </c>
      <c r="E130" s="6"/>
      <c r="F130" s="6"/>
      <c r="G130" s="6"/>
      <c r="H130" s="6"/>
      <c r="I130" s="6"/>
      <c r="J130" s="6"/>
      <c r="K130" s="6"/>
    </row>
    <row r="131" spans="2:11" ht="48">
      <c r="B131" s="1312"/>
      <c r="C131" s="95"/>
      <c r="D131" s="54" t="s">
        <v>831</v>
      </c>
      <c r="E131" s="6"/>
      <c r="F131" s="6"/>
      <c r="G131" s="6"/>
      <c r="H131" s="6"/>
      <c r="I131" s="6"/>
      <c r="J131" s="6"/>
      <c r="K131" s="6"/>
    </row>
    <row r="132" spans="2:11">
      <c r="B132" s="1312"/>
      <c r="C132" s="95"/>
      <c r="D132" s="17"/>
      <c r="E132" s="6"/>
      <c r="F132" s="6"/>
      <c r="G132" s="6"/>
      <c r="H132" s="6"/>
      <c r="I132" s="6"/>
      <c r="J132" s="6"/>
      <c r="K132" s="6"/>
    </row>
    <row r="133" spans="2:11">
      <c r="B133" s="1312"/>
      <c r="C133" s="95"/>
      <c r="D133" s="47" t="s">
        <v>91</v>
      </c>
      <c r="E133" s="6"/>
      <c r="F133" s="6"/>
      <c r="G133" s="6"/>
      <c r="H133" s="6"/>
      <c r="I133" s="6"/>
      <c r="J133" s="6"/>
      <c r="K133" s="6"/>
    </row>
    <row r="134" spans="2:11" ht="49.5">
      <c r="B134" s="1312"/>
      <c r="C134" s="95"/>
      <c r="D134" s="47" t="s">
        <v>832</v>
      </c>
      <c r="E134" s="6"/>
      <c r="F134" s="6"/>
      <c r="G134" s="6"/>
      <c r="H134" s="6"/>
      <c r="I134" s="6"/>
      <c r="J134" s="6"/>
      <c r="K134" s="6"/>
    </row>
    <row r="135" spans="2:11" ht="49.5">
      <c r="B135" s="1312"/>
      <c r="C135" s="95"/>
      <c r="D135" s="47" t="s">
        <v>833</v>
      </c>
      <c r="E135" s="6"/>
      <c r="F135" s="6"/>
      <c r="G135" s="6"/>
      <c r="H135" s="6"/>
      <c r="I135" s="6"/>
      <c r="J135" s="6"/>
      <c r="K135" s="6"/>
    </row>
    <row r="136" spans="2:11" ht="38.25" thickBot="1">
      <c r="B136" s="1313"/>
      <c r="C136" s="3"/>
      <c r="D136" s="41" t="s">
        <v>834</v>
      </c>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row r="180" spans="2:11">
      <c r="B180" s="6"/>
      <c r="D180" s="6"/>
      <c r="E180" s="6"/>
      <c r="F180" s="6"/>
      <c r="G180" s="6"/>
      <c r="H180" s="6"/>
      <c r="I180" s="6"/>
      <c r="J180" s="6"/>
      <c r="K180" s="6"/>
    </row>
  </sheetData>
  <mergeCells count="37">
    <mergeCell ref="B10:D10"/>
    <mergeCell ref="F10:S10"/>
    <mergeCell ref="F11:S11"/>
    <mergeCell ref="E12:R12"/>
    <mergeCell ref="E13:R13"/>
    <mergeCell ref="B118:B136"/>
    <mergeCell ref="B70:E71"/>
    <mergeCell ref="C22:C23"/>
    <mergeCell ref="B77:B92"/>
    <mergeCell ref="B93:B94"/>
    <mergeCell ref="D93:D94"/>
    <mergeCell ref="B95:B117"/>
    <mergeCell ref="C33:C35"/>
    <mergeCell ref="D33:D35"/>
    <mergeCell ref="B47:E47"/>
    <mergeCell ref="B48:B54"/>
    <mergeCell ref="B56:E56"/>
    <mergeCell ref="B57:B63"/>
    <mergeCell ref="F33:G33"/>
    <mergeCell ref="H33:H35"/>
    <mergeCell ref="E34:E35"/>
    <mergeCell ref="F34:F35"/>
    <mergeCell ref="D31:L31"/>
    <mergeCell ref="D32:L32"/>
    <mergeCell ref="B15:B19"/>
    <mergeCell ref="D21:L21"/>
    <mergeCell ref="D22:D23"/>
    <mergeCell ref="E22:E23"/>
    <mergeCell ref="F22:G22"/>
    <mergeCell ref="H22:K22"/>
    <mergeCell ref="D15:L15"/>
    <mergeCell ref="D20:L20"/>
    <mergeCell ref="A1:P1"/>
    <mergeCell ref="A2:P2"/>
    <mergeCell ref="A3:P3"/>
    <mergeCell ref="A4:D4"/>
    <mergeCell ref="A5:P5"/>
  </mergeCells>
  <conditionalFormatting sqref="D42">
    <cfRule type="containsText" dxfId="47" priority="5" operator="containsText" text="ERROR">
      <formula>NOT(ISERROR(SEARCH("ERROR",D42)))</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E12:R12">
    <cfRule type="expression" dxfId="4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H24:K29">
      <formula1>0</formula1>
    </dataValidation>
    <dataValidation type="decimal" allowBlank="1" showInputMessage="1" showErrorMessage="1" errorTitle="ERROR" error="Escriba un valor entre 0% y 100%" sqref="F24:G29 E36:E41">
      <formula1>0</formula1>
      <formula2>1</formula2>
    </dataValidation>
    <dataValidation allowBlank="1" showInputMessage="1" showErrorMessage="1" sqref="H30:K30 F36:G42 D42:E42"/>
    <dataValidation type="list" allowBlank="1" showInputMessage="1" showErrorMessage="1" sqref="E11">
      <formula1>REPORTE</formula1>
    </dataValidation>
    <dataValidation type="list" allowBlank="1" showInputMessage="1" showErrorMessage="1" sqref="E10">
      <formula1>SI</formula1>
    </dataValidation>
  </dataValidations>
  <hyperlinks>
    <hyperlink ref="D92" r:id="rId1"/>
    <hyperlink ref="B9" location="'ANEXO 3'!A1" display="VOLVER AL INDICE"/>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U189"/>
  <sheetViews>
    <sheetView showGridLines="0" topLeftCell="A17" zoomScale="98" zoomScaleNormal="98" workbookViewId="0">
      <selection activeCell="D27" sqref="D27"/>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 min="9" max="9" width="11.42578125" style="14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849</v>
      </c>
      <c r="B5" s="1224"/>
      <c r="C5" s="1224"/>
      <c r="D5" s="1224"/>
      <c r="E5" s="1224"/>
      <c r="F5" s="1224"/>
      <c r="G5" s="1224"/>
      <c r="H5" s="1224"/>
      <c r="I5" s="1224"/>
      <c r="J5" s="1224"/>
      <c r="K5" s="1224"/>
      <c r="L5" s="1224"/>
      <c r="M5" s="1224"/>
      <c r="N5" s="1224"/>
      <c r="O5" s="1224"/>
      <c r="P5" s="1225"/>
    </row>
    <row r="6" spans="1:21">
      <c r="B6" s="4" t="s">
        <v>1</v>
      </c>
      <c r="C6" s="96"/>
      <c r="D6" s="6"/>
      <c r="E6" s="75"/>
      <c r="F6" s="6" t="s">
        <v>128</v>
      </c>
      <c r="G6" s="6"/>
      <c r="H6" s="6"/>
      <c r="I6" s="88"/>
      <c r="J6" s="6"/>
      <c r="K6" s="6"/>
    </row>
    <row r="7" spans="1:21" ht="15.75" thickBot="1">
      <c r="B7" s="76"/>
      <c r="C7" s="78"/>
      <c r="D7" s="6"/>
      <c r="E7" s="18"/>
      <c r="F7" s="6" t="s">
        <v>129</v>
      </c>
      <c r="G7" s="6"/>
      <c r="H7" s="6"/>
      <c r="I7" s="88"/>
      <c r="J7" s="6"/>
      <c r="K7" s="6"/>
    </row>
    <row r="8" spans="1:21" ht="15.75" thickBot="1">
      <c r="B8" s="180" t="s">
        <v>1202</v>
      </c>
      <c r="C8" s="224">
        <v>2020</v>
      </c>
      <c r="D8" s="229" t="e">
        <f>IF(E10="NO APLICA","NO APLICA",IF(E11="NO SE REPORTA","SIN INFORMACION",+G57))</f>
        <v>#DIV/0!</v>
      </c>
      <c r="E8" s="225"/>
      <c r="F8" s="6" t="s">
        <v>130</v>
      </c>
      <c r="G8" s="6"/>
      <c r="H8" s="6"/>
      <c r="I8" s="88"/>
      <c r="J8" s="6"/>
      <c r="K8" s="6"/>
    </row>
    <row r="9" spans="1:21">
      <c r="B9" s="513" t="s">
        <v>1203</v>
      </c>
      <c r="D9" s="6"/>
      <c r="E9" s="6"/>
      <c r="F9" s="6"/>
      <c r="G9" s="6"/>
      <c r="H9" s="6"/>
      <c r="I9" s="88"/>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88"/>
      <c r="J14" s="6"/>
      <c r="K14" s="6"/>
    </row>
    <row r="15" spans="1:21">
      <c r="B15" s="1311" t="s">
        <v>2</v>
      </c>
      <c r="C15" s="90"/>
      <c r="D15" s="1328" t="s">
        <v>3</v>
      </c>
      <c r="E15" s="1329"/>
      <c r="F15" s="1329"/>
      <c r="G15" s="1329"/>
      <c r="H15" s="1329"/>
      <c r="I15" s="1330"/>
      <c r="J15" s="6"/>
      <c r="K15" s="6"/>
    </row>
    <row r="16" spans="1:21">
      <c r="B16" s="1312"/>
      <c r="C16" s="93"/>
      <c r="D16" s="1411" t="s">
        <v>876</v>
      </c>
      <c r="E16" s="1412"/>
      <c r="F16" s="1412"/>
      <c r="G16" s="1412"/>
      <c r="H16" s="1412"/>
      <c r="I16" s="1413"/>
      <c r="J16" s="6"/>
      <c r="K16" s="6"/>
    </row>
    <row r="17" spans="2:11" ht="15.75" thickBot="1">
      <c r="B17" s="1312"/>
      <c r="C17" s="93"/>
      <c r="D17" s="1355"/>
      <c r="E17" s="1356"/>
      <c r="F17" s="1356"/>
      <c r="G17" s="1356"/>
      <c r="H17" s="1356"/>
      <c r="I17" s="1357"/>
      <c r="J17" s="6"/>
      <c r="K17" s="6"/>
    </row>
    <row r="18" spans="2:11" ht="15.75" thickBot="1">
      <c r="B18" s="1312"/>
      <c r="C18" s="95"/>
      <c r="D18" s="44" t="s">
        <v>150</v>
      </c>
      <c r="E18" s="39" t="s">
        <v>20</v>
      </c>
      <c r="F18" s="39" t="s">
        <v>21</v>
      </c>
      <c r="G18" s="39" t="s">
        <v>22</v>
      </c>
      <c r="H18" s="39" t="s">
        <v>23</v>
      </c>
      <c r="I18" s="91" t="s">
        <v>151</v>
      </c>
      <c r="J18" s="6"/>
      <c r="K18" s="6"/>
    </row>
    <row r="19" spans="2:11" ht="36.75" thickBot="1">
      <c r="B19" s="1312"/>
      <c r="C19" s="95"/>
      <c r="D19" s="130" t="s">
        <v>877</v>
      </c>
      <c r="E19" s="7"/>
      <c r="F19" s="7"/>
      <c r="G19" s="7"/>
      <c r="H19" s="7"/>
      <c r="I19" s="153">
        <f>SUM(E19:H19)</f>
        <v>0</v>
      </c>
      <c r="J19" s="6"/>
      <c r="K19" s="6"/>
    </row>
    <row r="20" spans="2:11" ht="24.75" thickBot="1">
      <c r="B20" s="1312"/>
      <c r="C20" s="95"/>
      <c r="D20" s="130" t="s">
        <v>878</v>
      </c>
      <c r="E20" s="7"/>
      <c r="F20" s="7"/>
      <c r="G20" s="7"/>
      <c r="H20" s="7"/>
      <c r="I20" s="153">
        <f>SUM(E20:H20)</f>
        <v>0</v>
      </c>
      <c r="J20" s="6"/>
      <c r="K20" s="6"/>
    </row>
    <row r="21" spans="2:11" ht="36.75" thickBot="1">
      <c r="B21" s="1312"/>
      <c r="C21" s="95"/>
      <c r="D21" s="130" t="s">
        <v>879</v>
      </c>
      <c r="E21" s="154" t="e">
        <f>+E19/E20</f>
        <v>#DIV/0!</v>
      </c>
      <c r="F21" s="154" t="e">
        <f>+F19/F20</f>
        <v>#DIV/0!</v>
      </c>
      <c r="G21" s="154" t="e">
        <f>+G19/G20</f>
        <v>#DIV/0!</v>
      </c>
      <c r="H21" s="154" t="e">
        <f>+H19/H20</f>
        <v>#DIV/0!</v>
      </c>
      <c r="I21" s="154" t="e">
        <f>+I19/I20</f>
        <v>#DIV/0!</v>
      </c>
      <c r="J21" s="6"/>
      <c r="K21" s="6"/>
    </row>
    <row r="22" spans="2:11">
      <c r="B22" s="1312"/>
      <c r="C22" s="93"/>
      <c r="D22" s="1328"/>
      <c r="E22" s="1329"/>
      <c r="F22" s="1329"/>
      <c r="G22" s="1329"/>
      <c r="H22" s="1329"/>
      <c r="I22" s="1330"/>
      <c r="J22" s="6"/>
      <c r="K22" s="6"/>
    </row>
    <row r="23" spans="2:11">
      <c r="B23" s="1312"/>
      <c r="C23" s="93"/>
      <c r="D23" s="1411" t="s">
        <v>880</v>
      </c>
      <c r="E23" s="1412"/>
      <c r="F23" s="1412"/>
      <c r="G23" s="1412"/>
      <c r="H23" s="1412"/>
      <c r="I23" s="1413"/>
      <c r="J23" s="6"/>
      <c r="K23" s="6"/>
    </row>
    <row r="24" spans="2:11" ht="15.75" thickBot="1">
      <c r="B24" s="1312"/>
      <c r="C24" s="93"/>
      <c r="D24" s="1320"/>
      <c r="E24" s="1321"/>
      <c r="F24" s="1321"/>
      <c r="G24" s="1321"/>
      <c r="H24" s="1321"/>
      <c r="I24" s="1322"/>
      <c r="J24" s="6"/>
      <c r="K24" s="6"/>
    </row>
    <row r="25" spans="2:11" ht="15.75" thickBot="1">
      <c r="B25" s="1312"/>
      <c r="C25" s="95"/>
      <c r="D25" s="44" t="s">
        <v>150</v>
      </c>
      <c r="E25" s="39" t="s">
        <v>20</v>
      </c>
      <c r="F25" s="39" t="s">
        <v>21</v>
      </c>
      <c r="G25" s="39" t="s">
        <v>22</v>
      </c>
      <c r="H25" s="39" t="s">
        <v>23</v>
      </c>
      <c r="I25" s="91" t="s">
        <v>151</v>
      </c>
      <c r="J25" s="6"/>
      <c r="K25" s="6"/>
    </row>
    <row r="26" spans="2:11" ht="15.75" thickBot="1">
      <c r="B26" s="1312"/>
      <c r="C26" s="95"/>
      <c r="D26" s="130">
        <v>2</v>
      </c>
      <c r="E26" s="7"/>
      <c r="F26" s="7"/>
      <c r="G26" s="7"/>
      <c r="H26" s="7"/>
      <c r="I26" s="153">
        <f>SUM(E26:H26)</f>
        <v>0</v>
      </c>
      <c r="J26" s="6"/>
      <c r="K26" s="6"/>
    </row>
    <row r="27" spans="2:11" ht="36.75" thickBot="1">
      <c r="B27" s="1312"/>
      <c r="C27" s="95"/>
      <c r="D27" s="130" t="s">
        <v>881</v>
      </c>
      <c r="E27" s="7"/>
      <c r="F27" s="7"/>
      <c r="G27" s="7"/>
      <c r="H27" s="7"/>
      <c r="I27" s="153">
        <f>SUM(E27:H27)</f>
        <v>0</v>
      </c>
      <c r="J27" s="6"/>
      <c r="K27" s="6"/>
    </row>
    <row r="28" spans="2:11" ht="36.75" thickBot="1">
      <c r="B28" s="1312"/>
      <c r="C28" s="95"/>
      <c r="D28" s="130" t="s">
        <v>882</v>
      </c>
      <c r="E28" s="154" t="e">
        <f>+E26/E27</f>
        <v>#DIV/0!</v>
      </c>
      <c r="F28" s="154" t="e">
        <f>+F26/F27</f>
        <v>#DIV/0!</v>
      </c>
      <c r="G28" s="154" t="e">
        <f>+G26/G27</f>
        <v>#DIV/0!</v>
      </c>
      <c r="H28" s="154" t="e">
        <f>+H26/H27</f>
        <v>#DIV/0!</v>
      </c>
      <c r="I28" s="154" t="e">
        <f>+I26/I27</f>
        <v>#DIV/0!</v>
      </c>
      <c r="J28" s="6"/>
      <c r="K28" s="6"/>
    </row>
    <row r="29" spans="2:11">
      <c r="B29" s="1312"/>
      <c r="C29" s="93"/>
      <c r="D29" s="1328"/>
      <c r="E29" s="1329"/>
      <c r="F29" s="1329"/>
      <c r="G29" s="1329"/>
      <c r="H29" s="1329"/>
      <c r="I29" s="1330"/>
      <c r="J29" s="6"/>
      <c r="K29" s="6"/>
    </row>
    <row r="30" spans="2:11">
      <c r="B30" s="1312"/>
      <c r="C30" s="93"/>
      <c r="D30" s="1411" t="s">
        <v>883</v>
      </c>
      <c r="E30" s="1412"/>
      <c r="F30" s="1412"/>
      <c r="G30" s="1412"/>
      <c r="H30" s="1412"/>
      <c r="I30" s="1413"/>
      <c r="J30" s="6"/>
      <c r="K30" s="6"/>
    </row>
    <row r="31" spans="2:11" ht="15.75" thickBot="1">
      <c r="B31" s="1312"/>
      <c r="C31" s="93"/>
      <c r="D31" s="1355"/>
      <c r="E31" s="1356"/>
      <c r="F31" s="1356"/>
      <c r="G31" s="1356"/>
      <c r="H31" s="1356"/>
      <c r="I31" s="1357"/>
      <c r="J31" s="6"/>
      <c r="K31" s="6"/>
    </row>
    <row r="32" spans="2:11" ht="15.75" thickBot="1">
      <c r="B32" s="1312"/>
      <c r="C32" s="95"/>
      <c r="D32" s="44" t="s">
        <v>150</v>
      </c>
      <c r="E32" s="39" t="s">
        <v>20</v>
      </c>
      <c r="F32" s="39" t="s">
        <v>21</v>
      </c>
      <c r="G32" s="39" t="s">
        <v>22</v>
      </c>
      <c r="H32" s="39" t="s">
        <v>23</v>
      </c>
      <c r="I32" s="91" t="s">
        <v>151</v>
      </c>
      <c r="J32" s="6"/>
      <c r="K32" s="6"/>
    </row>
    <row r="33" spans="2:11" ht="36.75" thickBot="1">
      <c r="B33" s="1312"/>
      <c r="C33" s="95"/>
      <c r="D33" s="130" t="s">
        <v>884</v>
      </c>
      <c r="E33" s="7"/>
      <c r="F33" s="7"/>
      <c r="G33" s="7"/>
      <c r="H33" s="7"/>
      <c r="I33" s="153">
        <f>SUM(E33:H33)</f>
        <v>0</v>
      </c>
      <c r="J33" s="6"/>
      <c r="K33" s="6"/>
    </row>
    <row r="34" spans="2:11" ht="24.75" thickBot="1">
      <c r="B34" s="1312"/>
      <c r="C34" s="95"/>
      <c r="D34" s="130" t="s">
        <v>885</v>
      </c>
      <c r="E34" s="7"/>
      <c r="F34" s="7"/>
      <c r="G34" s="7"/>
      <c r="H34" s="7"/>
      <c r="I34" s="153">
        <f>SUM(E34:H34)</f>
        <v>0</v>
      </c>
      <c r="J34" s="6"/>
      <c r="K34" s="6"/>
    </row>
    <row r="35" spans="2:11" ht="36.75" thickBot="1">
      <c r="B35" s="1312"/>
      <c r="C35" s="95"/>
      <c r="D35" s="130" t="s">
        <v>886</v>
      </c>
      <c r="E35" s="154" t="e">
        <f>+E33/E34</f>
        <v>#DIV/0!</v>
      </c>
      <c r="F35" s="154" t="e">
        <f>+F33/F34</f>
        <v>#DIV/0!</v>
      </c>
      <c r="G35" s="154" t="e">
        <f>+G33/G34</f>
        <v>#DIV/0!</v>
      </c>
      <c r="H35" s="154" t="e">
        <f>+H33/H34</f>
        <v>#DIV/0!</v>
      </c>
      <c r="I35" s="154" t="e">
        <f>+I33/I34</f>
        <v>#DIV/0!</v>
      </c>
      <c r="J35" s="6"/>
      <c r="K35" s="6"/>
    </row>
    <row r="36" spans="2:11">
      <c r="B36" s="1312"/>
      <c r="C36" s="93"/>
      <c r="D36" s="1328"/>
      <c r="E36" s="1329"/>
      <c r="F36" s="1329"/>
      <c r="G36" s="1329"/>
      <c r="H36" s="1329"/>
      <c r="I36" s="1330"/>
      <c r="J36" s="6"/>
      <c r="K36" s="6"/>
    </row>
    <row r="37" spans="2:11">
      <c r="B37" s="1312"/>
      <c r="C37" s="93"/>
      <c r="D37" s="1411" t="s">
        <v>887</v>
      </c>
      <c r="E37" s="1412"/>
      <c r="F37" s="1412"/>
      <c r="G37" s="1412"/>
      <c r="H37" s="1412"/>
      <c r="I37" s="1413"/>
      <c r="J37" s="6"/>
      <c r="K37" s="6"/>
    </row>
    <row r="38" spans="2:11" ht="15.75" thickBot="1">
      <c r="B38" s="1312"/>
      <c r="C38" s="93"/>
      <c r="D38" s="1355"/>
      <c r="E38" s="1356"/>
      <c r="F38" s="1356"/>
      <c r="G38" s="1356"/>
      <c r="H38" s="1356"/>
      <c r="I38" s="1357"/>
      <c r="J38" s="6"/>
      <c r="K38" s="6"/>
    </row>
    <row r="39" spans="2:11" ht="15.75" thickBot="1">
      <c r="B39" s="1312"/>
      <c r="C39" s="95"/>
      <c r="D39" s="44" t="s">
        <v>150</v>
      </c>
      <c r="E39" s="39" t="s">
        <v>20</v>
      </c>
      <c r="F39" s="39" t="s">
        <v>21</v>
      </c>
      <c r="G39" s="39" t="s">
        <v>22</v>
      </c>
      <c r="H39" s="39" t="s">
        <v>23</v>
      </c>
      <c r="I39" s="91" t="s">
        <v>151</v>
      </c>
      <c r="J39" s="6"/>
      <c r="K39" s="6"/>
    </row>
    <row r="40" spans="2:11" ht="36.75" thickBot="1">
      <c r="B40" s="1312"/>
      <c r="C40" s="95"/>
      <c r="D40" s="130" t="s">
        <v>888</v>
      </c>
      <c r="E40" s="7"/>
      <c r="F40" s="7"/>
      <c r="G40" s="7"/>
      <c r="H40" s="7"/>
      <c r="I40" s="153">
        <f>SUM(E40:H40)</f>
        <v>0</v>
      </c>
      <c r="J40" s="6"/>
      <c r="K40" s="6"/>
    </row>
    <row r="41" spans="2:11" ht="36.75" thickBot="1">
      <c r="B41" s="1312"/>
      <c r="C41" s="95"/>
      <c r="D41" s="130" t="s">
        <v>889</v>
      </c>
      <c r="E41" s="7"/>
      <c r="F41" s="7"/>
      <c r="G41" s="7"/>
      <c r="H41" s="7"/>
      <c r="I41" s="153">
        <f>SUM(E41:H41)</f>
        <v>0</v>
      </c>
      <c r="J41" s="6"/>
      <c r="K41" s="6"/>
    </row>
    <row r="42" spans="2:11" ht="36.75" thickBot="1">
      <c r="B42" s="1312"/>
      <c r="C42" s="95"/>
      <c r="D42" s="130" t="s">
        <v>890</v>
      </c>
      <c r="E42" s="154" t="e">
        <f>+E40/E41</f>
        <v>#DIV/0!</v>
      </c>
      <c r="F42" s="154" t="e">
        <f>+F40/F41</f>
        <v>#DIV/0!</v>
      </c>
      <c r="G42" s="154" t="e">
        <f>+G40/G41</f>
        <v>#DIV/0!</v>
      </c>
      <c r="H42" s="154" t="e">
        <f>+H40/H41</f>
        <v>#DIV/0!</v>
      </c>
      <c r="I42" s="154" t="e">
        <f>+I40/I41</f>
        <v>#DIV/0!</v>
      </c>
      <c r="J42" s="6"/>
      <c r="K42" s="6"/>
    </row>
    <row r="43" spans="2:11">
      <c r="B43" s="1312"/>
      <c r="C43" s="93"/>
      <c r="D43" s="1328"/>
      <c r="E43" s="1329"/>
      <c r="F43" s="1329"/>
      <c r="G43" s="1329"/>
      <c r="H43" s="1329"/>
      <c r="I43" s="1330"/>
      <c r="J43" s="6"/>
      <c r="K43" s="6"/>
    </row>
    <row r="44" spans="2:11">
      <c r="B44" s="1312"/>
      <c r="C44" s="93"/>
      <c r="D44" s="1411" t="s">
        <v>891</v>
      </c>
      <c r="E44" s="1412"/>
      <c r="F44" s="1412"/>
      <c r="G44" s="1412"/>
      <c r="H44" s="1412"/>
      <c r="I44" s="1413"/>
      <c r="J44" s="6"/>
      <c r="K44" s="6"/>
    </row>
    <row r="45" spans="2:11" ht="15.75" thickBot="1">
      <c r="B45" s="1312"/>
      <c r="C45" s="93"/>
      <c r="D45" s="1355"/>
      <c r="E45" s="1356"/>
      <c r="F45" s="1356"/>
      <c r="G45" s="1356"/>
      <c r="H45" s="1356"/>
      <c r="I45" s="1357"/>
      <c r="J45" s="6"/>
      <c r="K45" s="6"/>
    </row>
    <row r="46" spans="2:11" ht="15.75" thickBot="1">
      <c r="B46" s="1312"/>
      <c r="C46" s="95"/>
      <c r="D46" s="44" t="s">
        <v>150</v>
      </c>
      <c r="E46" s="39" t="s">
        <v>20</v>
      </c>
      <c r="F46" s="39" t="s">
        <v>21</v>
      </c>
      <c r="G46" s="39" t="s">
        <v>22</v>
      </c>
      <c r="H46" s="39" t="s">
        <v>23</v>
      </c>
      <c r="I46" s="91" t="s">
        <v>151</v>
      </c>
      <c r="J46" s="6"/>
      <c r="K46" s="6"/>
    </row>
    <row r="47" spans="2:11" ht="36.75" thickBot="1">
      <c r="B47" s="1312"/>
      <c r="C47" s="95"/>
      <c r="D47" s="130" t="s">
        <v>892</v>
      </c>
      <c r="E47" s="7"/>
      <c r="F47" s="7"/>
      <c r="G47" s="7"/>
      <c r="H47" s="7"/>
      <c r="I47" s="153">
        <f>SUM(E47:H47)</f>
        <v>0</v>
      </c>
      <c r="J47" s="6"/>
      <c r="K47" s="6"/>
    </row>
    <row r="48" spans="2:11" ht="36.75" thickBot="1">
      <c r="B48" s="1312"/>
      <c r="C48" s="95"/>
      <c r="D48" s="130" t="s">
        <v>893</v>
      </c>
      <c r="E48" s="7"/>
      <c r="F48" s="7"/>
      <c r="G48" s="7"/>
      <c r="H48" s="7"/>
      <c r="I48" s="153">
        <f>SUM(E48:H48)</f>
        <v>0</v>
      </c>
      <c r="J48" s="6"/>
      <c r="K48" s="6"/>
    </row>
    <row r="49" spans="2:11" ht="36.75" thickBot="1">
      <c r="B49" s="1313"/>
      <c r="C49" s="3"/>
      <c r="D49" s="130" t="s">
        <v>894</v>
      </c>
      <c r="E49" s="154" t="e">
        <f>+E47/E48</f>
        <v>#DIV/0!</v>
      </c>
      <c r="F49" s="154" t="e">
        <f>+F47/F48</f>
        <v>#DIV/0!</v>
      </c>
      <c r="G49" s="154" t="e">
        <f>+G47/G48</f>
        <v>#DIV/0!</v>
      </c>
      <c r="H49" s="154" t="e">
        <f>+H47/H48</f>
        <v>#DIV/0!</v>
      </c>
      <c r="I49" s="154" t="e">
        <f>+I47/I48</f>
        <v>#DIV/0!</v>
      </c>
      <c r="J49" s="6"/>
      <c r="K49" s="6"/>
    </row>
    <row r="50" spans="2:11" s="416" customFormat="1" ht="15.75" thickBot="1"/>
    <row r="51" spans="2:11" s="416" customFormat="1" ht="24.75" thickBot="1">
      <c r="D51" s="302" t="s">
        <v>1259</v>
      </c>
      <c r="E51" s="302" t="s">
        <v>1263</v>
      </c>
      <c r="F51" s="302" t="s">
        <v>1264</v>
      </c>
      <c r="G51" s="458" t="s">
        <v>1265</v>
      </c>
    </row>
    <row r="52" spans="2:11" s="416" customFormat="1" ht="15.75" thickBot="1">
      <c r="D52" s="302" t="str">
        <f>+D16</f>
        <v>Licencias ambientales</v>
      </c>
      <c r="E52" s="154" t="e">
        <f>+E21</f>
        <v>#DIV/0!</v>
      </c>
      <c r="F52" s="493"/>
      <c r="G52" s="198" t="e">
        <f>IF(F52/E52&gt;1,1,F52/E52)</f>
        <v>#DIV/0!</v>
      </c>
    </row>
    <row r="53" spans="2:11" s="416" customFormat="1" ht="15.75" thickBot="1">
      <c r="D53" s="302" t="str">
        <f>+D23</f>
        <v>Concesiones de agua</v>
      </c>
      <c r="E53" s="154" t="e">
        <f>+E28</f>
        <v>#DIV/0!</v>
      </c>
      <c r="F53" s="493"/>
      <c r="G53" s="198" t="e">
        <f>IF(F53/E53&gt;1,1,F53/E53)</f>
        <v>#DIV/0!</v>
      </c>
    </row>
    <row r="54" spans="2:11" s="416" customFormat="1" ht="15.75" thickBot="1">
      <c r="D54" s="302" t="str">
        <f>+D30</f>
        <v>Permisos de vertimiento de agua</v>
      </c>
      <c r="E54" s="154" t="e">
        <f>+E35</f>
        <v>#DIV/0!</v>
      </c>
      <c r="F54" s="493"/>
      <c r="G54" s="198" t="e">
        <f>IF(F54/E54&gt;1,1,F54/E54)</f>
        <v>#DIV/0!</v>
      </c>
    </row>
    <row r="55" spans="2:11" s="416" customFormat="1" ht="15.75" thickBot="1">
      <c r="D55" s="302" t="str">
        <f>+D37</f>
        <v>Permisos de aprovechamiento forestal</v>
      </c>
      <c r="E55" s="154" t="e">
        <f>+E42</f>
        <v>#DIV/0!</v>
      </c>
      <c r="F55" s="493"/>
      <c r="G55" s="198" t="e">
        <f>IF(F55/E55&gt;1,1,F55/E55)</f>
        <v>#DIV/0!</v>
      </c>
    </row>
    <row r="56" spans="2:11" s="416" customFormat="1" ht="15.75" thickBot="1">
      <c r="D56" s="302" t="str">
        <f>+D44</f>
        <v>Permisos de emisiones atmosféricas</v>
      </c>
      <c r="E56" s="154" t="e">
        <f>+E49</f>
        <v>#DIV/0!</v>
      </c>
      <c r="F56" s="493"/>
      <c r="G56" s="198" t="e">
        <f>IF(F56/E56&gt;1,1,F56/E56)</f>
        <v>#DIV/0!</v>
      </c>
    </row>
    <row r="57" spans="2:11" s="416" customFormat="1" ht="24.75" thickBot="1">
      <c r="D57" s="302" t="s">
        <v>1258</v>
      </c>
      <c r="E57" s="154" t="e">
        <f>AVERAGE(E52:E56)</f>
        <v>#DIV/0!</v>
      </c>
      <c r="F57" s="154" t="e">
        <f>AVERAGE(F52:F56)</f>
        <v>#DIV/0!</v>
      </c>
      <c r="G57" s="198" t="e">
        <f>AVERAGE(G52:G56)</f>
        <v>#DIV/0!</v>
      </c>
    </row>
    <row r="58" spans="2:11" s="416" customFormat="1"/>
    <row r="59" spans="2:11" s="416" customFormat="1" ht="15.75" thickBot="1"/>
    <row r="60" spans="2:11" ht="60" customHeight="1" thickBot="1">
      <c r="B60" s="53" t="s">
        <v>34</v>
      </c>
      <c r="C60" s="216"/>
      <c r="D60" s="1323" t="s">
        <v>895</v>
      </c>
      <c r="E60" s="1324"/>
      <c r="F60" s="1324"/>
      <c r="G60" s="1324"/>
      <c r="H60" s="1324"/>
      <c r="I60" s="1325"/>
      <c r="J60" s="6"/>
      <c r="K60" s="6"/>
    </row>
    <row r="61" spans="2:11" ht="36" customHeight="1" thickBot="1">
      <c r="B61" s="48" t="s">
        <v>36</v>
      </c>
      <c r="C61" s="94"/>
      <c r="D61" s="1323" t="s">
        <v>159</v>
      </c>
      <c r="E61" s="1324"/>
      <c r="F61" s="1324"/>
      <c r="G61" s="1324"/>
      <c r="H61" s="1324"/>
      <c r="I61" s="1325"/>
      <c r="J61" s="6"/>
      <c r="K61" s="6"/>
    </row>
    <row r="62" spans="2:11" ht="15.75" thickBot="1">
      <c r="B62" s="2"/>
      <c r="C62" s="77"/>
      <c r="D62" s="6"/>
      <c r="E62" s="6"/>
      <c r="F62" s="6"/>
      <c r="G62" s="6"/>
      <c r="H62" s="6"/>
      <c r="I62" s="88"/>
      <c r="J62" s="6"/>
      <c r="K62" s="6"/>
    </row>
    <row r="63" spans="2:11" ht="24" customHeight="1" thickBot="1">
      <c r="B63" s="1314" t="s">
        <v>38</v>
      </c>
      <c r="C63" s="1315"/>
      <c r="D63" s="1315"/>
      <c r="E63" s="1316"/>
      <c r="F63" s="6"/>
      <c r="G63" s="6"/>
      <c r="H63" s="6"/>
      <c r="I63" s="88"/>
      <c r="J63" s="6"/>
      <c r="K63" s="6"/>
    </row>
    <row r="64" spans="2:11" ht="15.75" thickBot="1">
      <c r="B64" s="1311">
        <v>1</v>
      </c>
      <c r="C64" s="95"/>
      <c r="D64" s="49" t="s">
        <v>39</v>
      </c>
      <c r="E64" s="142"/>
      <c r="F64" s="6"/>
      <c r="G64" s="6"/>
      <c r="H64" s="6"/>
      <c r="I64" s="88"/>
      <c r="J64" s="6"/>
      <c r="K64" s="6"/>
    </row>
    <row r="65" spans="2:11" ht="15.75" thickBot="1">
      <c r="B65" s="1312"/>
      <c r="C65" s="95"/>
      <c r="D65" s="41" t="s">
        <v>40</v>
      </c>
      <c r="E65" s="142"/>
      <c r="F65" s="6"/>
      <c r="G65" s="6"/>
      <c r="H65" s="6"/>
      <c r="I65" s="88"/>
      <c r="J65" s="6"/>
      <c r="K65" s="6"/>
    </row>
    <row r="66" spans="2:11" ht="15.75" thickBot="1">
      <c r="B66" s="1312"/>
      <c r="C66" s="95"/>
      <c r="D66" s="41" t="s">
        <v>41</v>
      </c>
      <c r="E66" s="142"/>
      <c r="F66" s="6"/>
      <c r="G66" s="6"/>
      <c r="H66" s="6"/>
      <c r="I66" s="88"/>
      <c r="J66" s="6"/>
      <c r="K66" s="6"/>
    </row>
    <row r="67" spans="2:11" ht="15.75" thickBot="1">
      <c r="B67" s="1312"/>
      <c r="C67" s="95"/>
      <c r="D67" s="41" t="s">
        <v>42</v>
      </c>
      <c r="E67" s="142"/>
      <c r="F67" s="6"/>
      <c r="G67" s="6"/>
      <c r="H67" s="6"/>
      <c r="I67" s="88"/>
      <c r="J67" s="6"/>
      <c r="K67" s="6"/>
    </row>
    <row r="68" spans="2:11" ht="15.75" thickBot="1">
      <c r="B68" s="1312"/>
      <c r="C68" s="95"/>
      <c r="D68" s="41" t="s">
        <v>43</v>
      </c>
      <c r="E68" s="142"/>
      <c r="F68" s="6"/>
      <c r="G68" s="6"/>
      <c r="H68" s="6"/>
      <c r="I68" s="88"/>
      <c r="J68" s="6"/>
      <c r="K68" s="6"/>
    </row>
    <row r="69" spans="2:11" ht="15.75" thickBot="1">
      <c r="B69" s="1312"/>
      <c r="C69" s="95"/>
      <c r="D69" s="41" t="s">
        <v>44</v>
      </c>
      <c r="E69" s="142"/>
      <c r="F69" s="6"/>
      <c r="G69" s="6"/>
      <c r="H69" s="6"/>
      <c r="I69" s="88"/>
      <c r="J69" s="6"/>
      <c r="K69" s="6"/>
    </row>
    <row r="70" spans="2:11" ht="15.75" thickBot="1">
      <c r="B70" s="1313"/>
      <c r="C70" s="3"/>
      <c r="D70" s="41" t="s">
        <v>45</v>
      </c>
      <c r="E70" s="142"/>
      <c r="F70" s="6"/>
      <c r="G70" s="6"/>
      <c r="H70" s="6"/>
      <c r="I70" s="88"/>
      <c r="J70" s="6"/>
      <c r="K70" s="6"/>
    </row>
    <row r="71" spans="2:11" ht="15.75" thickBot="1">
      <c r="B71" s="2"/>
      <c r="C71" s="77"/>
      <c r="D71" s="6"/>
      <c r="E71" s="6"/>
      <c r="F71" s="6"/>
      <c r="G71" s="6"/>
      <c r="H71" s="6"/>
      <c r="I71" s="88"/>
      <c r="J71" s="6"/>
      <c r="K71" s="6"/>
    </row>
    <row r="72" spans="2:11" ht="15.75" thickBot="1">
      <c r="B72" s="1314" t="s">
        <v>46</v>
      </c>
      <c r="C72" s="1315"/>
      <c r="D72" s="1315"/>
      <c r="E72" s="1316"/>
      <c r="F72" s="6"/>
      <c r="G72" s="6"/>
      <c r="H72" s="6"/>
      <c r="I72" s="88"/>
      <c r="J72" s="6"/>
      <c r="K72" s="6"/>
    </row>
    <row r="73" spans="2:11" ht="15.75" thickBot="1">
      <c r="B73" s="1311">
        <v>1</v>
      </c>
      <c r="C73" s="95"/>
      <c r="D73" s="49" t="s">
        <v>39</v>
      </c>
      <c r="E73" s="133" t="s">
        <v>47</v>
      </c>
      <c r="F73" s="6"/>
      <c r="G73" s="6"/>
      <c r="H73" s="6"/>
      <c r="I73" s="88"/>
      <c r="J73" s="6"/>
      <c r="K73" s="6"/>
    </row>
    <row r="74" spans="2:11" ht="15.75" thickBot="1">
      <c r="B74" s="1312"/>
      <c r="C74" s="95"/>
      <c r="D74" s="41" t="s">
        <v>40</v>
      </c>
      <c r="E74" s="133" t="s">
        <v>160</v>
      </c>
      <c r="F74" s="6"/>
      <c r="G74" s="6"/>
      <c r="H74" s="6"/>
      <c r="I74" s="88"/>
      <c r="J74" s="6"/>
      <c r="K74" s="6"/>
    </row>
    <row r="75" spans="2:11" ht="15.75" thickBot="1">
      <c r="B75" s="1312"/>
      <c r="C75" s="95"/>
      <c r="D75" s="41" t="s">
        <v>41</v>
      </c>
      <c r="E75" s="178"/>
      <c r="F75" s="6"/>
      <c r="G75" s="6"/>
      <c r="H75" s="6"/>
      <c r="I75" s="88"/>
      <c r="J75" s="6"/>
      <c r="K75" s="6"/>
    </row>
    <row r="76" spans="2:11" ht="15.75" thickBot="1">
      <c r="B76" s="1312"/>
      <c r="C76" s="95"/>
      <c r="D76" s="41" t="s">
        <v>42</v>
      </c>
      <c r="E76" s="178"/>
      <c r="F76" s="6"/>
      <c r="G76" s="6"/>
      <c r="H76" s="6"/>
      <c r="I76" s="88"/>
      <c r="J76" s="6"/>
      <c r="K76" s="6"/>
    </row>
    <row r="77" spans="2:11" ht="15.75" thickBot="1">
      <c r="B77" s="1312"/>
      <c r="C77" s="95"/>
      <c r="D77" s="41" t="s">
        <v>43</v>
      </c>
      <c r="E77" s="178"/>
      <c r="F77" s="6"/>
      <c r="G77" s="6"/>
      <c r="H77" s="6"/>
      <c r="I77" s="88"/>
      <c r="J77" s="6"/>
      <c r="K77" s="6"/>
    </row>
    <row r="78" spans="2:11" ht="15.75" thickBot="1">
      <c r="B78" s="1312"/>
      <c r="C78" s="95"/>
      <c r="D78" s="41" t="s">
        <v>44</v>
      </c>
      <c r="E78" s="178"/>
      <c r="F78" s="6"/>
      <c r="G78" s="6"/>
      <c r="H78" s="6"/>
      <c r="I78" s="88"/>
      <c r="J78" s="6"/>
      <c r="K78" s="6"/>
    </row>
    <row r="79" spans="2:11" ht="15.75" thickBot="1">
      <c r="B79" s="1313"/>
      <c r="C79" s="3"/>
      <c r="D79" s="41" t="s">
        <v>45</v>
      </c>
      <c r="E79" s="178"/>
      <c r="F79" s="6"/>
      <c r="G79" s="6"/>
      <c r="H79" s="6"/>
      <c r="I79" s="88"/>
      <c r="J79" s="6"/>
      <c r="K79" s="6"/>
    </row>
    <row r="80" spans="2:11" ht="15.75" thickBot="1">
      <c r="B80" s="2"/>
      <c r="C80" s="77"/>
      <c r="D80" s="6"/>
      <c r="E80" s="6"/>
      <c r="F80" s="6"/>
      <c r="G80" s="6"/>
      <c r="H80" s="6"/>
      <c r="I80" s="88"/>
      <c r="J80" s="6"/>
      <c r="K80" s="6"/>
    </row>
    <row r="81" spans="2:11" ht="15" customHeight="1" thickBot="1">
      <c r="B81" s="122" t="s">
        <v>49</v>
      </c>
      <c r="C81" s="123"/>
      <c r="D81" s="123"/>
      <c r="E81" s="124"/>
      <c r="G81" s="6"/>
      <c r="H81" s="6"/>
      <c r="I81" s="88"/>
      <c r="J81" s="6"/>
      <c r="K81" s="6"/>
    </row>
    <row r="82" spans="2:11" ht="24.75" thickBot="1">
      <c r="B82" s="48" t="s">
        <v>50</v>
      </c>
      <c r="C82" s="41" t="s">
        <v>51</v>
      </c>
      <c r="D82" s="41" t="s">
        <v>52</v>
      </c>
      <c r="E82" s="41" t="s">
        <v>53</v>
      </c>
      <c r="F82" s="6"/>
      <c r="G82" s="6"/>
      <c r="H82" s="6"/>
      <c r="I82" s="88"/>
      <c r="J82" s="6"/>
    </row>
    <row r="83" spans="2:11" ht="72.75" thickBot="1">
      <c r="B83" s="50">
        <v>42401</v>
      </c>
      <c r="C83" s="41">
        <v>0.01</v>
      </c>
      <c r="D83" s="51" t="s">
        <v>896</v>
      </c>
      <c r="E83" s="41"/>
      <c r="F83" s="6"/>
      <c r="G83" s="6"/>
      <c r="H83" s="6"/>
      <c r="I83" s="88"/>
      <c r="J83" s="6"/>
    </row>
    <row r="84" spans="2:11" ht="15.75" thickBot="1">
      <c r="B84" s="2"/>
      <c r="C84" s="77"/>
      <c r="D84" s="6"/>
      <c r="E84" s="6"/>
      <c r="F84" s="6"/>
      <c r="G84" s="6"/>
      <c r="H84" s="6"/>
      <c r="I84" s="88"/>
      <c r="J84" s="6"/>
      <c r="K84" s="6"/>
    </row>
    <row r="85" spans="2:11" ht="15.75" thickBot="1">
      <c r="B85" s="447" t="s">
        <v>55</v>
      </c>
      <c r="C85" s="97"/>
      <c r="D85" s="6"/>
      <c r="E85" s="6"/>
      <c r="F85" s="6"/>
      <c r="G85" s="6"/>
      <c r="H85" s="6"/>
      <c r="I85" s="88"/>
      <c r="J85" s="6"/>
      <c r="K85" s="6"/>
    </row>
    <row r="86" spans="2:11">
      <c r="B86" s="1446"/>
      <c r="C86" s="1447"/>
      <c r="D86" s="1448"/>
      <c r="E86" s="6"/>
      <c r="F86" s="6"/>
      <c r="G86" s="6"/>
      <c r="H86" s="6"/>
      <c r="I86" s="88"/>
      <c r="J86" s="6"/>
      <c r="K86" s="6"/>
    </row>
    <row r="87" spans="2:11" ht="15.75" thickBot="1">
      <c r="B87" s="1449"/>
      <c r="C87" s="1450"/>
      <c r="D87" s="1451"/>
      <c r="E87" s="6"/>
      <c r="F87" s="6"/>
      <c r="G87" s="6"/>
      <c r="H87" s="6"/>
      <c r="I87" s="88"/>
      <c r="J87" s="6"/>
      <c r="K87" s="6"/>
    </row>
    <row r="88" spans="2:11" ht="15.75" thickBot="1">
      <c r="B88" s="6"/>
      <c r="D88" s="6"/>
      <c r="E88" s="6"/>
      <c r="F88" s="6"/>
      <c r="G88" s="6"/>
      <c r="H88" s="6"/>
      <c r="I88" s="88"/>
      <c r="J88" s="6"/>
      <c r="K88" s="6"/>
    </row>
    <row r="89" spans="2:11" ht="24.75" thickBot="1">
      <c r="B89" s="52" t="s">
        <v>56</v>
      </c>
      <c r="C89" s="98"/>
      <c r="D89" s="6"/>
      <c r="E89" s="6"/>
      <c r="F89" s="6"/>
      <c r="G89" s="6"/>
      <c r="H89" s="6"/>
      <c r="I89" s="88"/>
      <c r="J89" s="6"/>
      <c r="K89" s="6"/>
    </row>
    <row r="90" spans="2:11" ht="15.75" thickBot="1">
      <c r="B90" s="2"/>
      <c r="C90" s="77"/>
      <c r="D90" s="6"/>
      <c r="E90" s="6"/>
      <c r="F90" s="6"/>
      <c r="G90" s="6"/>
      <c r="H90" s="6"/>
      <c r="I90" s="88"/>
      <c r="J90" s="6"/>
      <c r="K90" s="6"/>
    </row>
    <row r="91" spans="2:11" ht="144">
      <c r="B91" s="1311" t="s">
        <v>57</v>
      </c>
      <c r="C91" s="106"/>
      <c r="D91" s="64" t="s">
        <v>850</v>
      </c>
      <c r="E91" s="6"/>
      <c r="F91" s="6"/>
      <c r="G91" s="6"/>
      <c r="H91" s="6"/>
      <c r="I91" s="88"/>
      <c r="J91" s="6"/>
      <c r="K91" s="6"/>
    </row>
    <row r="92" spans="2:11" ht="120.75" thickBot="1">
      <c r="B92" s="1313"/>
      <c r="C92" s="3"/>
      <c r="D92" s="41" t="s">
        <v>851</v>
      </c>
      <c r="E92" s="6"/>
      <c r="F92" s="6"/>
      <c r="G92" s="6"/>
      <c r="H92" s="6"/>
      <c r="I92" s="88"/>
      <c r="J92" s="6"/>
      <c r="K92" s="6"/>
    </row>
    <row r="93" spans="2:11">
      <c r="B93" s="1311" t="s">
        <v>59</v>
      </c>
      <c r="C93" s="95"/>
      <c r="D93" s="54" t="s">
        <v>60</v>
      </c>
      <c r="E93" s="6"/>
      <c r="F93" s="6"/>
      <c r="G93" s="6"/>
      <c r="H93" s="6"/>
      <c r="I93" s="88"/>
      <c r="J93" s="6"/>
      <c r="K93" s="6"/>
    </row>
    <row r="94" spans="2:11" ht="108">
      <c r="B94" s="1312"/>
      <c r="C94" s="95"/>
      <c r="D94" s="47" t="s">
        <v>852</v>
      </c>
      <c r="E94" s="6"/>
      <c r="F94" s="6"/>
      <c r="G94" s="6"/>
      <c r="H94" s="6"/>
      <c r="I94" s="88"/>
      <c r="J94" s="6"/>
      <c r="K94" s="6"/>
    </row>
    <row r="95" spans="2:11">
      <c r="B95" s="1312"/>
      <c r="C95" s="95"/>
      <c r="D95" s="54" t="s">
        <v>134</v>
      </c>
      <c r="E95" s="6"/>
      <c r="F95" s="6"/>
      <c r="G95" s="6"/>
      <c r="H95" s="6"/>
      <c r="I95" s="88"/>
      <c r="J95" s="6"/>
      <c r="K95" s="6"/>
    </row>
    <row r="96" spans="2:11">
      <c r="B96" s="1312"/>
      <c r="C96" s="95"/>
      <c r="D96" s="47" t="s">
        <v>64</v>
      </c>
      <c r="E96" s="6"/>
      <c r="F96" s="6"/>
      <c r="G96" s="6"/>
      <c r="H96" s="6"/>
      <c r="I96" s="88"/>
      <c r="J96" s="6"/>
      <c r="K96" s="6"/>
    </row>
    <row r="97" spans="2:11">
      <c r="B97" s="1312"/>
      <c r="C97" s="95"/>
      <c r="D97" s="47" t="s">
        <v>65</v>
      </c>
      <c r="E97" s="6"/>
      <c r="F97" s="6"/>
      <c r="G97" s="6"/>
      <c r="H97" s="6"/>
      <c r="I97" s="88"/>
      <c r="J97" s="6"/>
      <c r="K97" s="6"/>
    </row>
    <row r="98" spans="2:11">
      <c r="B98" s="1312"/>
      <c r="C98" s="95"/>
      <c r="D98" s="47" t="s">
        <v>853</v>
      </c>
      <c r="E98" s="6"/>
      <c r="F98" s="6"/>
      <c r="G98" s="6"/>
      <c r="H98" s="6"/>
      <c r="I98" s="88"/>
      <c r="J98" s="6"/>
      <c r="K98" s="6"/>
    </row>
    <row r="99" spans="2:11" ht="24">
      <c r="B99" s="1312"/>
      <c r="C99" s="95"/>
      <c r="D99" s="47" t="s">
        <v>854</v>
      </c>
      <c r="E99" s="6"/>
      <c r="F99" s="6"/>
      <c r="G99" s="6"/>
      <c r="H99" s="6"/>
      <c r="I99" s="88"/>
      <c r="J99" s="6"/>
      <c r="K99" s="6"/>
    </row>
    <row r="100" spans="2:11" ht="24">
      <c r="B100" s="1312"/>
      <c r="C100" s="95"/>
      <c r="D100" s="47" t="s">
        <v>855</v>
      </c>
      <c r="E100" s="6"/>
      <c r="F100" s="6"/>
      <c r="G100" s="6"/>
      <c r="H100" s="6"/>
      <c r="I100" s="88"/>
      <c r="J100" s="6"/>
      <c r="K100" s="6"/>
    </row>
    <row r="101" spans="2:11" ht="24">
      <c r="B101" s="1312"/>
      <c r="C101" s="95"/>
      <c r="D101" s="47" t="s">
        <v>856</v>
      </c>
      <c r="E101" s="6"/>
      <c r="F101" s="6"/>
      <c r="G101" s="6"/>
      <c r="H101" s="6"/>
      <c r="I101" s="88"/>
      <c r="J101" s="6"/>
      <c r="K101" s="6"/>
    </row>
    <row r="102" spans="2:11" ht="48">
      <c r="B102" s="1312"/>
      <c r="C102" s="95"/>
      <c r="D102" s="47" t="s">
        <v>857</v>
      </c>
      <c r="E102" s="6"/>
      <c r="F102" s="6"/>
      <c r="G102" s="6"/>
      <c r="H102" s="6"/>
      <c r="I102" s="88"/>
      <c r="J102" s="6"/>
      <c r="K102" s="6"/>
    </row>
    <row r="103" spans="2:11" ht="36.75" thickBot="1">
      <c r="B103" s="1313"/>
      <c r="C103" s="3"/>
      <c r="D103" s="41" t="s">
        <v>858</v>
      </c>
      <c r="E103" s="6"/>
      <c r="F103" s="6"/>
      <c r="G103" s="6"/>
      <c r="H103" s="6"/>
      <c r="I103" s="88"/>
      <c r="J103" s="6"/>
      <c r="K103" s="6"/>
    </row>
    <row r="104" spans="2:11" ht="24.75" thickBot="1">
      <c r="B104" s="48" t="s">
        <v>72</v>
      </c>
      <c r="C104" s="3"/>
      <c r="D104" s="41"/>
      <c r="E104" s="6"/>
      <c r="F104" s="6"/>
      <c r="G104" s="6"/>
      <c r="H104" s="6"/>
      <c r="I104" s="88"/>
      <c r="J104" s="6"/>
      <c r="K104" s="6"/>
    </row>
    <row r="105" spans="2:11" ht="252">
      <c r="B105" s="1311" t="s">
        <v>73</v>
      </c>
      <c r="C105" s="95"/>
      <c r="D105" s="47" t="s">
        <v>859</v>
      </c>
      <c r="E105" s="6"/>
      <c r="F105" s="6"/>
      <c r="G105" s="6"/>
      <c r="H105" s="6"/>
      <c r="I105" s="88"/>
      <c r="J105" s="6"/>
      <c r="K105" s="6"/>
    </row>
    <row r="106" spans="2:11" ht="72">
      <c r="B106" s="1312"/>
      <c r="C106" s="95"/>
      <c r="D106" s="47" t="s">
        <v>860</v>
      </c>
      <c r="E106" s="6"/>
      <c r="F106" s="6"/>
      <c r="G106" s="6"/>
      <c r="H106" s="6"/>
      <c r="I106" s="88"/>
      <c r="J106" s="6"/>
      <c r="K106" s="6"/>
    </row>
    <row r="107" spans="2:11" ht="72">
      <c r="B107" s="1312"/>
      <c r="C107" s="95"/>
      <c r="D107" s="47" t="s">
        <v>861</v>
      </c>
      <c r="E107" s="6"/>
      <c r="F107" s="6"/>
      <c r="G107" s="6"/>
      <c r="H107" s="6"/>
      <c r="I107" s="88"/>
      <c r="J107" s="6"/>
      <c r="K107" s="6"/>
    </row>
    <row r="108" spans="2:11" ht="156">
      <c r="B108" s="1312"/>
      <c r="C108" s="95"/>
      <c r="D108" s="47" t="s">
        <v>862</v>
      </c>
      <c r="E108" s="6"/>
      <c r="F108" s="6"/>
      <c r="G108" s="6"/>
      <c r="H108" s="6"/>
      <c r="I108" s="88"/>
      <c r="J108" s="6"/>
      <c r="K108" s="6"/>
    </row>
    <row r="109" spans="2:11" ht="168">
      <c r="B109" s="1312"/>
      <c r="C109" s="95"/>
      <c r="D109" s="47" t="s">
        <v>863</v>
      </c>
      <c r="E109" s="6"/>
      <c r="F109" s="6"/>
      <c r="G109" s="6"/>
      <c r="H109" s="6"/>
      <c r="I109" s="88"/>
      <c r="J109" s="6"/>
      <c r="K109" s="6"/>
    </row>
    <row r="110" spans="2:11" ht="108">
      <c r="B110" s="1312"/>
      <c r="C110" s="95"/>
      <c r="D110" s="47" t="s">
        <v>864</v>
      </c>
      <c r="E110" s="6"/>
      <c r="F110" s="6"/>
      <c r="G110" s="6"/>
      <c r="H110" s="6"/>
      <c r="I110" s="88"/>
      <c r="J110" s="6"/>
      <c r="K110" s="6"/>
    </row>
    <row r="111" spans="2:11" ht="60.75" thickBot="1">
      <c r="B111" s="1313"/>
      <c r="C111" s="3"/>
      <c r="D111" s="41" t="s">
        <v>865</v>
      </c>
      <c r="E111" s="6"/>
      <c r="F111" s="6"/>
      <c r="G111" s="6"/>
      <c r="H111" s="6"/>
      <c r="I111" s="88"/>
      <c r="J111" s="6"/>
      <c r="K111" s="6"/>
    </row>
    <row r="112" spans="2:11" ht="36">
      <c r="B112" s="1311" t="s">
        <v>90</v>
      </c>
      <c r="C112" s="95"/>
      <c r="D112" s="54" t="s">
        <v>849</v>
      </c>
      <c r="E112" s="6"/>
      <c r="F112" s="6"/>
      <c r="G112" s="6"/>
      <c r="H112" s="6"/>
      <c r="I112" s="88"/>
      <c r="J112" s="6"/>
      <c r="K112" s="6"/>
    </row>
    <row r="113" spans="2:11">
      <c r="B113" s="1312"/>
      <c r="C113" s="95"/>
      <c r="D113" s="17"/>
      <c r="E113" s="6"/>
      <c r="F113" s="6"/>
      <c r="G113" s="6"/>
      <c r="H113" s="6"/>
      <c r="I113" s="88"/>
      <c r="J113" s="6"/>
      <c r="K113" s="6"/>
    </row>
    <row r="114" spans="2:11">
      <c r="B114" s="1312"/>
      <c r="C114" s="95"/>
      <c r="D114" s="47" t="s">
        <v>91</v>
      </c>
      <c r="E114" s="6"/>
      <c r="F114" s="6"/>
      <c r="G114" s="6"/>
      <c r="H114" s="6"/>
      <c r="I114" s="88"/>
      <c r="J114" s="6"/>
      <c r="K114" s="6"/>
    </row>
    <row r="115" spans="2:11" ht="24">
      <c r="B115" s="1312"/>
      <c r="C115" s="95"/>
      <c r="D115" s="47" t="s">
        <v>866</v>
      </c>
      <c r="E115" s="6"/>
      <c r="F115" s="6"/>
      <c r="G115" s="6"/>
      <c r="H115" s="6"/>
      <c r="I115" s="88"/>
      <c r="J115" s="6"/>
      <c r="K115" s="6"/>
    </row>
    <row r="116" spans="2:11" ht="24">
      <c r="B116" s="1312"/>
      <c r="C116" s="95"/>
      <c r="D116" s="47" t="s">
        <v>867</v>
      </c>
      <c r="E116" s="6"/>
      <c r="F116" s="6"/>
      <c r="G116" s="6"/>
      <c r="H116" s="6"/>
      <c r="I116" s="88"/>
      <c r="J116" s="6"/>
      <c r="K116" s="6"/>
    </row>
    <row r="117" spans="2:11" ht="60">
      <c r="B117" s="1312"/>
      <c r="C117" s="95"/>
      <c r="D117" s="47" t="s">
        <v>868</v>
      </c>
      <c r="E117" s="6"/>
      <c r="F117" s="6"/>
      <c r="G117" s="6"/>
      <c r="H117" s="6"/>
      <c r="I117" s="88"/>
      <c r="J117" s="6"/>
      <c r="K117" s="6"/>
    </row>
    <row r="118" spans="2:11" ht="60">
      <c r="B118" s="1312"/>
      <c r="C118" s="95"/>
      <c r="D118" s="47" t="s">
        <v>869</v>
      </c>
      <c r="E118" s="6"/>
      <c r="F118" s="6"/>
      <c r="G118" s="6"/>
      <c r="H118" s="6"/>
      <c r="I118" s="88"/>
      <c r="J118" s="6"/>
      <c r="K118" s="6"/>
    </row>
    <row r="119" spans="2:11" ht="60">
      <c r="B119" s="1312"/>
      <c r="C119" s="95"/>
      <c r="D119" s="59" t="s">
        <v>870</v>
      </c>
      <c r="E119" s="6"/>
      <c r="F119" s="6"/>
      <c r="G119" s="6"/>
      <c r="H119" s="6"/>
      <c r="I119" s="88"/>
      <c r="J119" s="6"/>
      <c r="K119" s="6"/>
    </row>
    <row r="120" spans="2:11" ht="36">
      <c r="B120" s="1312"/>
      <c r="C120" s="95"/>
      <c r="D120" s="47" t="s">
        <v>871</v>
      </c>
      <c r="E120" s="6"/>
      <c r="F120" s="6"/>
      <c r="G120" s="6"/>
      <c r="H120" s="6"/>
      <c r="I120" s="88"/>
      <c r="J120" s="6"/>
      <c r="K120" s="6"/>
    </row>
    <row r="121" spans="2:11" ht="36">
      <c r="B121" s="1312"/>
      <c r="C121" s="95"/>
      <c r="D121" s="47" t="s">
        <v>872</v>
      </c>
      <c r="E121" s="6"/>
      <c r="F121" s="6"/>
      <c r="G121" s="6"/>
      <c r="H121" s="6"/>
      <c r="I121" s="88"/>
      <c r="J121" s="6"/>
      <c r="K121" s="6"/>
    </row>
    <row r="122" spans="2:11" ht="36">
      <c r="B122" s="1312"/>
      <c r="C122" s="95"/>
      <c r="D122" s="47" t="s">
        <v>873</v>
      </c>
      <c r="E122" s="6"/>
      <c r="F122" s="6"/>
      <c r="G122" s="6"/>
      <c r="H122" s="6"/>
      <c r="I122" s="88"/>
      <c r="J122" s="6"/>
      <c r="K122" s="6"/>
    </row>
    <row r="123" spans="2:11" ht="36">
      <c r="B123" s="1312"/>
      <c r="C123" s="95"/>
      <c r="D123" s="47" t="s">
        <v>874</v>
      </c>
      <c r="E123" s="6"/>
      <c r="F123" s="6"/>
      <c r="G123" s="6"/>
      <c r="H123" s="6"/>
      <c r="I123" s="88"/>
      <c r="J123" s="6"/>
      <c r="K123" s="6"/>
    </row>
    <row r="124" spans="2:11" ht="36.75" thickBot="1">
      <c r="B124" s="1313"/>
      <c r="C124" s="3"/>
      <c r="D124" s="41" t="s">
        <v>875</v>
      </c>
      <c r="E124" s="6"/>
      <c r="F124" s="6"/>
      <c r="G124" s="6"/>
      <c r="H124" s="6"/>
      <c r="I124" s="88"/>
      <c r="J124" s="6"/>
      <c r="K124" s="6"/>
    </row>
    <row r="125" spans="2:11">
      <c r="B125" s="6"/>
      <c r="D125" s="6"/>
      <c r="E125" s="6"/>
      <c r="F125" s="6"/>
      <c r="G125" s="6"/>
      <c r="H125" s="6"/>
      <c r="I125" s="88"/>
      <c r="J125" s="6"/>
      <c r="K125" s="6"/>
    </row>
    <row r="126" spans="2:11">
      <c r="B126" s="6"/>
      <c r="D126" s="6"/>
      <c r="E126" s="6"/>
      <c r="F126" s="6"/>
      <c r="G126" s="6"/>
      <c r="H126" s="6"/>
      <c r="I126" s="88"/>
      <c r="J126" s="6"/>
      <c r="K126" s="6"/>
    </row>
    <row r="127" spans="2:11">
      <c r="B127" s="6"/>
      <c r="D127" s="6"/>
      <c r="E127" s="6"/>
      <c r="F127" s="6"/>
      <c r="G127" s="6"/>
      <c r="H127" s="6"/>
      <c r="I127" s="88"/>
      <c r="J127" s="6"/>
      <c r="K127" s="6"/>
    </row>
    <row r="128" spans="2:11">
      <c r="B128" s="6"/>
      <c r="D128" s="6"/>
      <c r="E128" s="6"/>
      <c r="F128" s="6"/>
      <c r="G128" s="6"/>
      <c r="H128" s="6"/>
      <c r="I128" s="88"/>
      <c r="J128" s="6"/>
      <c r="K128" s="6"/>
    </row>
    <row r="129" spans="2:11">
      <c r="B129" s="6"/>
      <c r="D129" s="6"/>
      <c r="E129" s="6"/>
      <c r="F129" s="6"/>
      <c r="G129" s="6"/>
      <c r="H129" s="6"/>
      <c r="I129" s="88"/>
      <c r="J129" s="6"/>
      <c r="K129" s="6"/>
    </row>
    <row r="130" spans="2:11">
      <c r="B130" s="6"/>
      <c r="D130" s="6"/>
      <c r="E130" s="6"/>
      <c r="F130" s="6"/>
      <c r="G130" s="6"/>
      <c r="H130" s="6"/>
      <c r="I130" s="88"/>
      <c r="J130" s="6"/>
      <c r="K130" s="6"/>
    </row>
    <row r="131" spans="2:11">
      <c r="B131" s="6"/>
      <c r="D131" s="6"/>
      <c r="E131" s="6"/>
      <c r="F131" s="6"/>
      <c r="G131" s="6"/>
      <c r="H131" s="6"/>
      <c r="I131" s="88"/>
      <c r="J131" s="6"/>
      <c r="K131" s="6"/>
    </row>
    <row r="132" spans="2:11">
      <c r="B132" s="6"/>
      <c r="D132" s="6"/>
      <c r="E132" s="6"/>
      <c r="F132" s="6"/>
      <c r="G132" s="6"/>
      <c r="H132" s="6"/>
      <c r="I132" s="88"/>
      <c r="J132" s="6"/>
      <c r="K132" s="6"/>
    </row>
    <row r="133" spans="2:11">
      <c r="B133" s="6"/>
      <c r="D133" s="6"/>
      <c r="E133" s="6"/>
      <c r="F133" s="6"/>
      <c r="G133" s="6"/>
      <c r="H133" s="6"/>
      <c r="I133" s="88"/>
      <c r="J133" s="6"/>
      <c r="K133" s="6"/>
    </row>
    <row r="134" spans="2:11">
      <c r="B134" s="6"/>
      <c r="D134" s="6"/>
      <c r="E134" s="6"/>
      <c r="F134" s="6"/>
      <c r="G134" s="6"/>
      <c r="H134" s="6"/>
      <c r="I134" s="88"/>
      <c r="J134" s="6"/>
      <c r="K134" s="6"/>
    </row>
    <row r="135" spans="2:11">
      <c r="B135" s="6"/>
      <c r="D135" s="6"/>
      <c r="E135" s="6"/>
      <c r="F135" s="6"/>
      <c r="G135" s="6"/>
      <c r="H135" s="6"/>
      <c r="I135" s="88"/>
      <c r="J135" s="6"/>
      <c r="K135" s="6"/>
    </row>
    <row r="136" spans="2:11">
      <c r="B136" s="6"/>
      <c r="D136" s="6"/>
      <c r="E136" s="6"/>
      <c r="F136" s="6"/>
      <c r="G136" s="6"/>
      <c r="H136" s="6"/>
      <c r="I136" s="88"/>
      <c r="J136" s="6"/>
      <c r="K136" s="6"/>
    </row>
    <row r="137" spans="2:11">
      <c r="B137" s="6"/>
      <c r="D137" s="6"/>
      <c r="E137" s="6"/>
      <c r="F137" s="6"/>
      <c r="G137" s="6"/>
      <c r="H137" s="6"/>
      <c r="I137" s="88"/>
      <c r="J137" s="6"/>
      <c r="K137" s="6"/>
    </row>
    <row r="138" spans="2:11">
      <c r="B138" s="6"/>
      <c r="D138" s="6"/>
      <c r="E138" s="6"/>
      <c r="F138" s="6"/>
      <c r="G138" s="6"/>
      <c r="H138" s="6"/>
      <c r="I138" s="88"/>
      <c r="J138" s="6"/>
      <c r="K138" s="6"/>
    </row>
    <row r="139" spans="2:11">
      <c r="B139" s="6"/>
      <c r="D139" s="6"/>
      <c r="E139" s="6"/>
      <c r="F139" s="6"/>
      <c r="G139" s="6"/>
      <c r="H139" s="6"/>
      <c r="I139" s="88"/>
      <c r="J139" s="6"/>
      <c r="K139" s="6"/>
    </row>
    <row r="140" spans="2:11">
      <c r="B140" s="6"/>
      <c r="D140" s="6"/>
      <c r="E140" s="6"/>
      <c r="F140" s="6"/>
      <c r="G140" s="6"/>
      <c r="H140" s="6"/>
      <c r="I140" s="88"/>
      <c r="J140" s="6"/>
      <c r="K140" s="6"/>
    </row>
    <row r="141" spans="2:11">
      <c r="B141" s="6"/>
      <c r="D141" s="6"/>
      <c r="E141" s="6"/>
      <c r="F141" s="6"/>
      <c r="G141" s="6"/>
      <c r="H141" s="6"/>
      <c r="I141" s="88"/>
      <c r="J141" s="6"/>
      <c r="K141" s="6"/>
    </row>
    <row r="142" spans="2:11">
      <c r="B142" s="6"/>
      <c r="D142" s="6"/>
      <c r="E142" s="6"/>
      <c r="F142" s="6"/>
      <c r="G142" s="6"/>
      <c r="H142" s="6"/>
      <c r="I142" s="88"/>
      <c r="J142" s="6"/>
      <c r="K142" s="6"/>
    </row>
    <row r="143" spans="2:11">
      <c r="B143" s="6"/>
      <c r="D143" s="6"/>
      <c r="E143" s="6"/>
      <c r="F143" s="6"/>
      <c r="G143" s="6"/>
      <c r="H143" s="6"/>
      <c r="I143" s="88"/>
      <c r="J143" s="6"/>
      <c r="K143" s="6"/>
    </row>
    <row r="144" spans="2:11">
      <c r="B144" s="6"/>
      <c r="D144" s="6"/>
      <c r="E144" s="6"/>
      <c r="F144" s="6"/>
      <c r="G144" s="6"/>
      <c r="H144" s="6"/>
      <c r="I144" s="88"/>
      <c r="J144" s="6"/>
      <c r="K144" s="6"/>
    </row>
    <row r="145" spans="2:11">
      <c r="B145" s="6"/>
      <c r="D145" s="6"/>
      <c r="E145" s="6"/>
      <c r="F145" s="6"/>
      <c r="G145" s="6"/>
      <c r="H145" s="6"/>
      <c r="I145" s="88"/>
      <c r="J145" s="6"/>
      <c r="K145" s="6"/>
    </row>
    <row r="146" spans="2:11">
      <c r="B146" s="6"/>
      <c r="D146" s="6"/>
      <c r="E146" s="6"/>
      <c r="F146" s="6"/>
      <c r="G146" s="6"/>
      <c r="H146" s="6"/>
      <c r="I146" s="88"/>
      <c r="J146" s="6"/>
      <c r="K146" s="6"/>
    </row>
    <row r="147" spans="2:11">
      <c r="B147" s="6"/>
      <c r="D147" s="6"/>
      <c r="E147" s="6"/>
      <c r="F147" s="6"/>
      <c r="G147" s="6"/>
      <c r="H147" s="6"/>
      <c r="I147" s="88"/>
      <c r="J147" s="6"/>
      <c r="K147" s="6"/>
    </row>
    <row r="148" spans="2:11">
      <c r="B148" s="6"/>
      <c r="D148" s="6"/>
      <c r="E148" s="6"/>
      <c r="F148" s="6"/>
      <c r="G148" s="6"/>
      <c r="H148" s="6"/>
      <c r="I148" s="88"/>
      <c r="J148" s="6"/>
      <c r="K148" s="6"/>
    </row>
    <row r="149" spans="2:11">
      <c r="B149" s="6"/>
      <c r="D149" s="6"/>
      <c r="E149" s="6"/>
      <c r="F149" s="6"/>
      <c r="G149" s="6"/>
      <c r="H149" s="6"/>
      <c r="I149" s="88"/>
      <c r="J149" s="6"/>
      <c r="K149" s="6"/>
    </row>
    <row r="150" spans="2:11">
      <c r="B150" s="6"/>
      <c r="D150" s="6"/>
      <c r="E150" s="6"/>
      <c r="F150" s="6"/>
      <c r="G150" s="6"/>
      <c r="H150" s="6"/>
      <c r="I150" s="88"/>
      <c r="J150" s="6"/>
      <c r="K150" s="6"/>
    </row>
    <row r="151" spans="2:11">
      <c r="B151" s="6"/>
      <c r="D151" s="6"/>
      <c r="E151" s="6"/>
      <c r="F151" s="6"/>
      <c r="G151" s="6"/>
      <c r="H151" s="6"/>
      <c r="I151" s="88"/>
      <c r="J151" s="6"/>
      <c r="K151" s="6"/>
    </row>
    <row r="152" spans="2:11">
      <c r="B152" s="6"/>
      <c r="D152" s="6"/>
      <c r="E152" s="6"/>
      <c r="F152" s="6"/>
      <c r="G152" s="6"/>
      <c r="H152" s="6"/>
      <c r="I152" s="88"/>
      <c r="J152" s="6"/>
      <c r="K152" s="6"/>
    </row>
    <row r="153" spans="2:11">
      <c r="B153" s="6"/>
      <c r="D153" s="6"/>
      <c r="E153" s="6"/>
      <c r="F153" s="6"/>
      <c r="G153" s="6"/>
      <c r="H153" s="6"/>
      <c r="I153" s="88"/>
      <c r="J153" s="6"/>
      <c r="K153" s="6"/>
    </row>
    <row r="154" spans="2:11">
      <c r="B154" s="6"/>
      <c r="D154" s="6"/>
      <c r="E154" s="6"/>
      <c r="F154" s="6"/>
      <c r="G154" s="6"/>
      <c r="H154" s="6"/>
      <c r="I154" s="88"/>
      <c r="J154" s="6"/>
      <c r="K154" s="6"/>
    </row>
    <row r="155" spans="2:11">
      <c r="B155" s="6"/>
      <c r="D155" s="6"/>
      <c r="E155" s="6"/>
      <c r="F155" s="6"/>
      <c r="G155" s="6"/>
      <c r="H155" s="6"/>
      <c r="I155" s="88"/>
      <c r="J155" s="6"/>
      <c r="K155" s="6"/>
    </row>
    <row r="156" spans="2:11">
      <c r="B156" s="6"/>
      <c r="D156" s="6"/>
      <c r="E156" s="6"/>
      <c r="F156" s="6"/>
      <c r="G156" s="6"/>
      <c r="H156" s="6"/>
      <c r="I156" s="88"/>
      <c r="J156" s="6"/>
      <c r="K156" s="6"/>
    </row>
    <row r="157" spans="2:11">
      <c r="B157" s="6"/>
      <c r="D157" s="6"/>
      <c r="E157" s="6"/>
      <c r="F157" s="6"/>
      <c r="G157" s="6"/>
      <c r="H157" s="6"/>
      <c r="I157" s="88"/>
      <c r="J157" s="6"/>
      <c r="K157" s="6"/>
    </row>
    <row r="158" spans="2:11">
      <c r="B158" s="6"/>
      <c r="D158" s="6"/>
      <c r="E158" s="6"/>
      <c r="F158" s="6"/>
      <c r="G158" s="6"/>
      <c r="H158" s="6"/>
      <c r="I158" s="88"/>
      <c r="J158" s="6"/>
      <c r="K158" s="6"/>
    </row>
    <row r="159" spans="2:11">
      <c r="B159" s="6"/>
      <c r="D159" s="6"/>
      <c r="E159" s="6"/>
      <c r="F159" s="6"/>
      <c r="G159" s="6"/>
      <c r="H159" s="6"/>
      <c r="I159" s="88"/>
      <c r="J159" s="6"/>
      <c r="K159" s="6"/>
    </row>
    <row r="160" spans="2:11">
      <c r="B160" s="6"/>
      <c r="D160" s="6"/>
      <c r="E160" s="6"/>
      <c r="F160" s="6"/>
      <c r="G160" s="6"/>
      <c r="H160" s="6"/>
      <c r="I160" s="88"/>
      <c r="J160" s="6"/>
      <c r="K160" s="6"/>
    </row>
    <row r="161" spans="2:11">
      <c r="B161" s="6"/>
      <c r="D161" s="6"/>
      <c r="E161" s="6"/>
      <c r="F161" s="6"/>
      <c r="G161" s="6"/>
      <c r="H161" s="6"/>
      <c r="I161" s="88"/>
      <c r="J161" s="6"/>
      <c r="K161" s="6"/>
    </row>
    <row r="162" spans="2:11">
      <c r="B162" s="6"/>
      <c r="D162" s="6"/>
      <c r="E162" s="6"/>
      <c r="F162" s="6"/>
      <c r="G162" s="6"/>
      <c r="H162" s="6"/>
      <c r="I162" s="88"/>
      <c r="J162" s="6"/>
      <c r="K162" s="6"/>
    </row>
    <row r="163" spans="2:11">
      <c r="B163" s="6"/>
      <c r="D163" s="6"/>
      <c r="E163" s="6"/>
      <c r="F163" s="6"/>
      <c r="G163" s="6"/>
      <c r="H163" s="6"/>
      <c r="I163" s="88"/>
      <c r="J163" s="6"/>
      <c r="K163" s="6"/>
    </row>
    <row r="164" spans="2:11">
      <c r="B164" s="6"/>
      <c r="D164" s="6"/>
      <c r="E164" s="6"/>
      <c r="F164" s="6"/>
      <c r="G164" s="6"/>
      <c r="H164" s="6"/>
      <c r="I164" s="88"/>
      <c r="J164" s="6"/>
      <c r="K164" s="6"/>
    </row>
    <row r="165" spans="2:11">
      <c r="B165" s="6"/>
      <c r="D165" s="6"/>
      <c r="E165" s="6"/>
      <c r="F165" s="6"/>
      <c r="G165" s="6"/>
      <c r="H165" s="6"/>
      <c r="I165" s="88"/>
      <c r="J165" s="6"/>
      <c r="K165" s="6"/>
    </row>
    <row r="166" spans="2:11">
      <c r="B166" s="6"/>
      <c r="D166" s="6"/>
      <c r="E166" s="6"/>
      <c r="F166" s="6"/>
      <c r="G166" s="6"/>
      <c r="H166" s="6"/>
      <c r="I166" s="88"/>
      <c r="J166" s="6"/>
      <c r="K166" s="6"/>
    </row>
    <row r="167" spans="2:11">
      <c r="B167" s="6"/>
      <c r="D167" s="6"/>
      <c r="E167" s="6"/>
      <c r="F167" s="6"/>
      <c r="G167" s="6"/>
      <c r="H167" s="6"/>
      <c r="I167" s="88"/>
      <c r="J167" s="6"/>
      <c r="K167" s="6"/>
    </row>
    <row r="168" spans="2:11">
      <c r="B168" s="6"/>
      <c r="D168" s="6"/>
      <c r="E168" s="6"/>
      <c r="F168" s="6"/>
      <c r="G168" s="6"/>
      <c r="H168" s="6"/>
      <c r="I168" s="88"/>
      <c r="J168" s="6"/>
      <c r="K168" s="6"/>
    </row>
    <row r="169" spans="2:11">
      <c r="B169" s="6"/>
      <c r="D169" s="6"/>
      <c r="E169" s="6"/>
      <c r="F169" s="6"/>
      <c r="G169" s="6"/>
      <c r="H169" s="6"/>
      <c r="I169" s="88"/>
      <c r="J169" s="6"/>
      <c r="K169" s="6"/>
    </row>
    <row r="170" spans="2:11">
      <c r="B170" s="6"/>
      <c r="D170" s="6"/>
      <c r="E170" s="6"/>
      <c r="F170" s="6"/>
      <c r="G170" s="6"/>
      <c r="H170" s="6"/>
      <c r="I170" s="88"/>
      <c r="J170" s="6"/>
      <c r="K170" s="6"/>
    </row>
    <row r="171" spans="2:11">
      <c r="B171" s="6"/>
      <c r="D171" s="6"/>
      <c r="E171" s="6"/>
      <c r="F171" s="6"/>
      <c r="G171" s="6"/>
      <c r="H171" s="6"/>
      <c r="I171" s="88"/>
      <c r="J171" s="6"/>
      <c r="K171" s="6"/>
    </row>
    <row r="172" spans="2:11">
      <c r="B172" s="6"/>
      <c r="D172" s="6"/>
      <c r="E172" s="6"/>
      <c r="F172" s="6"/>
      <c r="G172" s="6"/>
      <c r="H172" s="6"/>
      <c r="I172" s="88"/>
      <c r="J172" s="6"/>
      <c r="K172" s="6"/>
    </row>
    <row r="173" spans="2:11">
      <c r="B173" s="6"/>
      <c r="D173" s="6"/>
      <c r="E173" s="6"/>
      <c r="F173" s="6"/>
      <c r="G173" s="6"/>
      <c r="H173" s="6"/>
      <c r="I173" s="88"/>
      <c r="J173" s="6"/>
      <c r="K173" s="6"/>
    </row>
    <row r="174" spans="2:11">
      <c r="B174" s="6"/>
      <c r="D174" s="6"/>
      <c r="E174" s="6"/>
      <c r="F174" s="6"/>
      <c r="G174" s="6"/>
      <c r="H174" s="6"/>
      <c r="I174" s="88"/>
      <c r="J174" s="6"/>
      <c r="K174" s="6"/>
    </row>
    <row r="175" spans="2:11">
      <c r="B175" s="6"/>
      <c r="D175" s="6"/>
      <c r="E175" s="6"/>
      <c r="F175" s="6"/>
      <c r="G175" s="6"/>
      <c r="H175" s="6"/>
      <c r="I175" s="88"/>
      <c r="J175" s="6"/>
      <c r="K175" s="6"/>
    </row>
    <row r="176" spans="2:11">
      <c r="B176" s="6"/>
      <c r="D176" s="6"/>
      <c r="E176" s="6"/>
      <c r="F176" s="6"/>
      <c r="G176" s="6"/>
      <c r="H176" s="6"/>
      <c r="I176" s="88"/>
      <c r="J176" s="6"/>
      <c r="K176" s="6"/>
    </row>
    <row r="177" spans="2:11">
      <c r="B177" s="6"/>
      <c r="D177" s="6"/>
      <c r="E177" s="6"/>
      <c r="F177" s="6"/>
      <c r="G177" s="6"/>
      <c r="H177" s="6"/>
      <c r="I177" s="88"/>
      <c r="J177" s="6"/>
      <c r="K177" s="6"/>
    </row>
    <row r="178" spans="2:11">
      <c r="B178" s="6"/>
      <c r="D178" s="6"/>
      <c r="E178" s="6"/>
      <c r="F178" s="6"/>
      <c r="G178" s="6"/>
      <c r="H178" s="6"/>
      <c r="I178" s="88"/>
      <c r="J178" s="6"/>
      <c r="K178" s="6"/>
    </row>
    <row r="179" spans="2:11">
      <c r="B179" s="6"/>
      <c r="D179" s="6"/>
      <c r="E179" s="6"/>
      <c r="F179" s="6"/>
      <c r="G179" s="6"/>
      <c r="H179" s="6"/>
      <c r="I179" s="88"/>
      <c r="J179" s="6"/>
      <c r="K179" s="6"/>
    </row>
    <row r="180" spans="2:11">
      <c r="B180" s="6"/>
      <c r="D180" s="6"/>
      <c r="E180" s="6"/>
      <c r="F180" s="6"/>
      <c r="G180" s="6"/>
      <c r="H180" s="6"/>
      <c r="I180" s="88"/>
      <c r="J180" s="6"/>
      <c r="K180" s="6"/>
    </row>
    <row r="181" spans="2:11">
      <c r="B181" s="6"/>
      <c r="D181" s="6"/>
      <c r="E181" s="6"/>
      <c r="F181" s="6"/>
      <c r="G181" s="6"/>
      <c r="H181" s="6"/>
      <c r="I181" s="88"/>
      <c r="J181" s="6"/>
      <c r="K181" s="6"/>
    </row>
    <row r="182" spans="2:11">
      <c r="B182" s="6"/>
      <c r="D182" s="6"/>
      <c r="E182" s="6"/>
      <c r="F182" s="6"/>
      <c r="G182" s="6"/>
      <c r="H182" s="6"/>
      <c r="I182" s="88"/>
      <c r="J182" s="6"/>
      <c r="K182" s="6"/>
    </row>
    <row r="183" spans="2:11">
      <c r="B183" s="6"/>
      <c r="D183" s="6"/>
      <c r="E183" s="6"/>
      <c r="F183" s="6"/>
      <c r="G183" s="6"/>
      <c r="H183" s="6"/>
      <c r="I183" s="88"/>
      <c r="J183" s="6"/>
      <c r="K183" s="6"/>
    </row>
    <row r="184" spans="2:11">
      <c r="B184" s="6"/>
      <c r="D184" s="6"/>
      <c r="E184" s="6"/>
      <c r="F184" s="6"/>
      <c r="G184" s="6"/>
      <c r="H184" s="6"/>
      <c r="I184" s="88"/>
      <c r="J184" s="6"/>
      <c r="K184" s="6"/>
    </row>
    <row r="185" spans="2:11">
      <c r="B185" s="6"/>
      <c r="D185" s="6"/>
      <c r="E185" s="6"/>
      <c r="F185" s="6"/>
      <c r="G185" s="6"/>
      <c r="H185" s="6"/>
      <c r="I185" s="88"/>
      <c r="J185" s="6"/>
      <c r="K185" s="6"/>
    </row>
    <row r="186" spans="2:11">
      <c r="B186" s="6"/>
      <c r="D186" s="6"/>
      <c r="E186" s="6"/>
      <c r="F186" s="6"/>
      <c r="G186" s="6"/>
      <c r="H186" s="6"/>
      <c r="I186" s="88"/>
      <c r="J186" s="6"/>
      <c r="K186" s="6"/>
    </row>
    <row r="187" spans="2:11">
      <c r="B187" s="6"/>
      <c r="D187" s="6"/>
      <c r="E187" s="6"/>
      <c r="F187" s="6"/>
      <c r="G187" s="6"/>
      <c r="H187" s="6"/>
      <c r="I187" s="88"/>
      <c r="J187" s="6"/>
      <c r="K187" s="6"/>
    </row>
    <row r="188" spans="2:11">
      <c r="B188" s="6"/>
      <c r="D188" s="6"/>
      <c r="E188" s="6"/>
      <c r="F188" s="6"/>
      <c r="G188" s="6"/>
      <c r="H188" s="6"/>
      <c r="I188" s="88"/>
      <c r="J188" s="6"/>
      <c r="K188" s="6"/>
    </row>
    <row r="189" spans="2:11">
      <c r="B189" s="6"/>
      <c r="D189" s="6"/>
      <c r="E189" s="6"/>
      <c r="F189" s="6"/>
      <c r="G189" s="6"/>
      <c r="H189" s="6"/>
      <c r="I189" s="88"/>
      <c r="J189" s="6"/>
      <c r="K189" s="6"/>
    </row>
  </sheetData>
  <sheetProtection insertColumns="0" insertRows="0"/>
  <mergeCells count="37">
    <mergeCell ref="B10:D10"/>
    <mergeCell ref="F10:S10"/>
    <mergeCell ref="F11:S11"/>
    <mergeCell ref="E12:R12"/>
    <mergeCell ref="E13:R13"/>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D38:I38"/>
    <mergeCell ref="D43:I43"/>
    <mergeCell ref="D44:I44"/>
    <mergeCell ref="D45:I45"/>
    <mergeCell ref="D60:I60"/>
    <mergeCell ref="B86:D87"/>
    <mergeCell ref="D61:I61"/>
    <mergeCell ref="B63:E63"/>
    <mergeCell ref="B64:B70"/>
    <mergeCell ref="B72:E72"/>
    <mergeCell ref="B73:B79"/>
    <mergeCell ref="A1:P1"/>
    <mergeCell ref="A2:P2"/>
    <mergeCell ref="A3:P3"/>
    <mergeCell ref="A4:D4"/>
    <mergeCell ref="A5:P5"/>
  </mergeCells>
  <conditionalFormatting sqref="F10">
    <cfRule type="notContainsBlanks" dxfId="42" priority="4">
      <formula>LEN(TRIM(F10))&gt;0</formula>
    </cfRule>
  </conditionalFormatting>
  <conditionalFormatting sqref="F11:S11">
    <cfRule type="expression" dxfId="41" priority="2">
      <formula>E11="NO SE REPORTA"</formula>
    </cfRule>
    <cfRule type="expression" dxfId="40" priority="3">
      <formula>E10="NO APLICA"</formula>
    </cfRule>
  </conditionalFormatting>
  <conditionalFormatting sqref="E12:R12">
    <cfRule type="expression" dxfId="39" priority="1">
      <formula>E11="SI SE REPORTA"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formula1>0</formula1>
    </dataValidation>
    <dataValidation allowBlank="1" showInputMessage="1" showErrorMessage="1" sqref="E49:H49 E52:E57 G52:G57 F57 E21:H21 I26:I28 E28:H28 E35:I35 I33:I34 I40:I42 E42:H42 I47:I4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U197"/>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 min="9" max="9" width="11.42578125" style="14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897</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88"/>
      <c r="J6" s="6"/>
      <c r="K6" s="6"/>
    </row>
    <row r="7" spans="1:21" ht="15.75" thickBot="1">
      <c r="B7" s="76"/>
      <c r="C7" s="78"/>
      <c r="D7" s="6"/>
      <c r="E7" s="18"/>
      <c r="F7" s="6" t="s">
        <v>129</v>
      </c>
      <c r="G7" s="6"/>
      <c r="H7" s="6"/>
      <c r="I7" s="88"/>
      <c r="J7" s="6"/>
      <c r="K7" s="6"/>
    </row>
    <row r="8" spans="1:21" ht="15.75" thickBot="1">
      <c r="B8" s="180" t="s">
        <v>1202</v>
      </c>
      <c r="C8" s="224">
        <v>2020</v>
      </c>
      <c r="D8" s="229" t="e">
        <f>IF(E10="NO APLICA","NO APLICA",IF(E11="NO SE REPORTA","SIN INFORMACION",+G122))</f>
        <v>#DIV/0!</v>
      </c>
      <c r="E8" s="225"/>
      <c r="F8" s="6" t="s">
        <v>130</v>
      </c>
      <c r="G8" s="6"/>
      <c r="H8" s="6"/>
      <c r="I8" s="88"/>
      <c r="J8" s="6"/>
      <c r="K8" s="6"/>
    </row>
    <row r="9" spans="1:21">
      <c r="A9" s="248"/>
      <c r="B9" s="513" t="s">
        <v>1203</v>
      </c>
      <c r="C9" s="307"/>
      <c r="D9" s="251"/>
      <c r="E9" s="251"/>
      <c r="F9" s="251"/>
      <c r="G9" s="251"/>
      <c r="H9" s="251"/>
      <c r="I9" s="268"/>
      <c r="J9" s="251"/>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307"/>
      <c r="D14" s="251"/>
      <c r="E14" s="251"/>
      <c r="F14" s="251"/>
      <c r="G14" s="251"/>
      <c r="H14" s="251"/>
      <c r="I14" s="268"/>
      <c r="J14" s="251"/>
      <c r="K14" s="6"/>
    </row>
    <row r="15" spans="1:21">
      <c r="A15" s="248"/>
      <c r="B15" s="1261" t="s">
        <v>2</v>
      </c>
      <c r="C15" s="271"/>
      <c r="D15" s="1252" t="s">
        <v>3</v>
      </c>
      <c r="E15" s="1253"/>
      <c r="F15" s="1253"/>
      <c r="G15" s="1253"/>
      <c r="H15" s="1253"/>
      <c r="I15" s="1254"/>
      <c r="J15" s="251"/>
      <c r="K15" s="6"/>
    </row>
    <row r="16" spans="1:21">
      <c r="A16" s="248"/>
      <c r="B16" s="1262"/>
      <c r="C16" s="279"/>
      <c r="D16" s="1455" t="s">
        <v>915</v>
      </c>
      <c r="E16" s="1456"/>
      <c r="F16" s="1456"/>
      <c r="G16" s="1456"/>
      <c r="H16" s="1456"/>
      <c r="I16" s="1457"/>
      <c r="J16" s="251"/>
      <c r="K16" s="6"/>
    </row>
    <row r="17" spans="1:11" ht="15.75" thickBot="1">
      <c r="A17" s="248"/>
      <c r="B17" s="1262"/>
      <c r="C17" s="279"/>
      <c r="D17" s="1243"/>
      <c r="E17" s="1286"/>
      <c r="F17" s="1286"/>
      <c r="G17" s="1286"/>
      <c r="H17" s="1286"/>
      <c r="I17" s="1245"/>
      <c r="J17" s="251"/>
      <c r="K17" s="6"/>
    </row>
    <row r="18" spans="1:11" ht="36.75" thickBot="1">
      <c r="A18" s="248"/>
      <c r="B18" s="1262"/>
      <c r="C18" s="275"/>
      <c r="D18" s="425" t="s">
        <v>1511</v>
      </c>
      <c r="E18" s="155"/>
      <c r="F18" s="251"/>
      <c r="G18" s="251"/>
      <c r="H18" s="251"/>
      <c r="I18" s="451"/>
      <c r="J18" s="251"/>
      <c r="K18" s="6"/>
    </row>
    <row r="19" spans="1:11" ht="36.75" thickBot="1">
      <c r="A19" s="248"/>
      <c r="B19" s="1262"/>
      <c r="C19" s="275"/>
      <c r="D19" s="430" t="s">
        <v>916</v>
      </c>
      <c r="E19" s="155"/>
      <c r="F19" s="251"/>
      <c r="G19" s="251"/>
      <c r="H19" s="251"/>
      <c r="I19" s="451"/>
      <c r="J19" s="251"/>
      <c r="K19" s="6"/>
    </row>
    <row r="20" spans="1:11" ht="15.75" thickBot="1">
      <c r="A20" s="248"/>
      <c r="B20" s="1262"/>
      <c r="C20" s="279"/>
      <c r="D20" s="1267"/>
      <c r="E20" s="1268"/>
      <c r="F20" s="1268"/>
      <c r="G20" s="1268"/>
      <c r="H20" s="1268"/>
      <c r="I20" s="1269"/>
      <c r="J20" s="251"/>
      <c r="K20" s="6"/>
    </row>
    <row r="21" spans="1:11" ht="15.75" thickBot="1">
      <c r="A21" s="248"/>
      <c r="B21" s="1262"/>
      <c r="C21" s="275"/>
      <c r="D21" s="425" t="s">
        <v>150</v>
      </c>
      <c r="E21" s="283" t="s">
        <v>20</v>
      </c>
      <c r="F21" s="283" t="s">
        <v>21</v>
      </c>
      <c r="G21" s="283" t="s">
        <v>22</v>
      </c>
      <c r="H21" s="283" t="s">
        <v>23</v>
      </c>
      <c r="I21" s="320" t="s">
        <v>151</v>
      </c>
      <c r="J21" s="251"/>
      <c r="K21" s="6"/>
    </row>
    <row r="22" spans="1:11" ht="24.75" thickBot="1">
      <c r="A22" s="248"/>
      <c r="B22" s="1262"/>
      <c r="C22" s="275"/>
      <c r="D22" s="430" t="s">
        <v>917</v>
      </c>
      <c r="E22" s="155"/>
      <c r="F22" s="155"/>
      <c r="G22" s="155"/>
      <c r="H22" s="155"/>
      <c r="I22" s="452">
        <f>SUM(E22:H22)</f>
        <v>0</v>
      </c>
      <c r="J22" s="251"/>
      <c r="K22" s="6"/>
    </row>
    <row r="23" spans="1:11" ht="24.75" thickBot="1">
      <c r="A23" s="248"/>
      <c r="B23" s="1262"/>
      <c r="C23" s="275"/>
      <c r="D23" s="430" t="s">
        <v>918</v>
      </c>
      <c r="E23" s="155"/>
      <c r="F23" s="155"/>
      <c r="G23" s="155"/>
      <c r="H23" s="155"/>
      <c r="I23" s="452">
        <f>SUM(E23:H23)</f>
        <v>0</v>
      </c>
      <c r="J23" s="251"/>
      <c r="K23" s="6"/>
    </row>
    <row r="24" spans="1:11" ht="24.75" thickBot="1">
      <c r="A24" s="248"/>
      <c r="B24" s="1262"/>
      <c r="C24" s="275"/>
      <c r="D24" s="430" t="s">
        <v>919</v>
      </c>
      <c r="E24" s="198" t="e">
        <f>+E23/E22</f>
        <v>#DIV/0!</v>
      </c>
      <c r="F24" s="198" t="e">
        <f>+F23/F22</f>
        <v>#DIV/0!</v>
      </c>
      <c r="G24" s="198" t="e">
        <f>+G23/G22</f>
        <v>#DIV/0!</v>
      </c>
      <c r="H24" s="198" t="e">
        <f>+H23/H22</f>
        <v>#DIV/0!</v>
      </c>
      <c r="I24" s="198" t="e">
        <f>+I23/I22</f>
        <v>#DIV/0!</v>
      </c>
      <c r="J24" s="251"/>
      <c r="K24" s="6"/>
    </row>
    <row r="25" spans="1:11">
      <c r="A25" s="248"/>
      <c r="B25" s="1262"/>
      <c r="C25" s="279"/>
      <c r="D25" s="1252" t="s">
        <v>920</v>
      </c>
      <c r="E25" s="1253"/>
      <c r="F25" s="1253"/>
      <c r="G25" s="1253"/>
      <c r="H25" s="1253"/>
      <c r="I25" s="1254"/>
      <c r="J25" s="251"/>
      <c r="K25" s="6"/>
    </row>
    <row r="26" spans="1:11" ht="15.75" thickBot="1">
      <c r="A26" s="248"/>
      <c r="B26" s="1262"/>
      <c r="C26" s="279"/>
      <c r="D26" s="1243"/>
      <c r="E26" s="1286"/>
      <c r="F26" s="1286"/>
      <c r="G26" s="1286"/>
      <c r="H26" s="1286"/>
      <c r="I26" s="1245"/>
      <c r="J26" s="251"/>
      <c r="K26" s="6"/>
    </row>
    <row r="27" spans="1:11" ht="48">
      <c r="A27" s="248"/>
      <c r="B27" s="1262"/>
      <c r="C27" s="275"/>
      <c r="D27" s="1254" t="s">
        <v>921</v>
      </c>
      <c r="E27" s="1261" t="s">
        <v>922</v>
      </c>
      <c r="F27" s="1261" t="s">
        <v>923</v>
      </c>
      <c r="G27" s="1261" t="s">
        <v>924</v>
      </c>
      <c r="H27" s="423" t="s">
        <v>925</v>
      </c>
      <c r="I27" s="451"/>
      <c r="J27" s="251"/>
      <c r="K27" s="6"/>
    </row>
    <row r="28" spans="1:11" ht="15.75" thickBot="1">
      <c r="A28" s="248"/>
      <c r="B28" s="1262"/>
      <c r="C28" s="275"/>
      <c r="D28" s="1269"/>
      <c r="E28" s="1263"/>
      <c r="F28" s="1263"/>
      <c r="G28" s="1263"/>
      <c r="H28" s="430" t="s">
        <v>926</v>
      </c>
      <c r="I28" s="451"/>
      <c r="J28" s="251"/>
      <c r="K28" s="6"/>
    </row>
    <row r="29" spans="1:11" ht="15.75" thickBot="1">
      <c r="A29" s="248"/>
      <c r="B29" s="1262"/>
      <c r="C29" s="275"/>
      <c r="D29" s="31" t="s">
        <v>1211</v>
      </c>
      <c r="E29" s="155"/>
      <c r="F29" s="155"/>
      <c r="G29" s="155"/>
      <c r="H29" s="155"/>
      <c r="I29" s="451"/>
      <c r="J29" s="251"/>
      <c r="K29" s="6"/>
    </row>
    <row r="30" spans="1:11" ht="15.75" thickBot="1">
      <c r="A30" s="248"/>
      <c r="B30" s="1262"/>
      <c r="C30" s="275"/>
      <c r="D30" s="31" t="s">
        <v>1213</v>
      </c>
      <c r="E30" s="155"/>
      <c r="F30" s="155"/>
      <c r="G30" s="155"/>
      <c r="H30" s="155"/>
      <c r="I30" s="451"/>
      <c r="J30" s="251"/>
      <c r="K30" s="6"/>
    </row>
    <row r="31" spans="1:11" ht="15.75" thickBot="1">
      <c r="A31" s="248"/>
      <c r="B31" s="1262"/>
      <c r="C31" s="275"/>
      <c r="D31" s="31" t="s">
        <v>1214</v>
      </c>
      <c r="E31" s="155"/>
      <c r="F31" s="155"/>
      <c r="G31" s="155"/>
      <c r="H31" s="155"/>
      <c r="I31" s="451"/>
      <c r="J31" s="251"/>
      <c r="K31" s="6"/>
    </row>
    <row r="32" spans="1:11" s="416" customFormat="1" ht="15.75" thickBot="1">
      <c r="A32" s="248"/>
      <c r="B32" s="1262"/>
      <c r="C32" s="275"/>
      <c r="D32" s="31"/>
      <c r="E32" s="155"/>
      <c r="F32" s="155"/>
      <c r="G32" s="155"/>
      <c r="H32" s="155"/>
      <c r="I32" s="451"/>
      <c r="J32" s="251"/>
      <c r="K32" s="6"/>
    </row>
    <row r="33" spans="1:11" s="416" customFormat="1" ht="15.75" thickBot="1">
      <c r="A33" s="248"/>
      <c r="B33" s="1262"/>
      <c r="C33" s="275"/>
      <c r="D33" s="31" t="s">
        <v>1262</v>
      </c>
      <c r="E33" s="155"/>
      <c r="F33" s="155"/>
      <c r="G33" s="155"/>
      <c r="H33" s="155"/>
      <c r="I33" s="451"/>
      <c r="J33" s="251"/>
      <c r="K33" s="6"/>
    </row>
    <row r="34" spans="1:11" s="416" customFormat="1" ht="15.75" thickBot="1">
      <c r="A34" s="248"/>
      <c r="B34" s="1262"/>
      <c r="C34" s="275"/>
      <c r="D34" s="31"/>
      <c r="E34" s="155"/>
      <c r="F34" s="155"/>
      <c r="G34" s="155"/>
      <c r="H34" s="155"/>
      <c r="I34" s="451"/>
      <c r="J34" s="251"/>
      <c r="K34" s="6"/>
    </row>
    <row r="35" spans="1:11" s="416" customFormat="1" ht="15.75" thickBot="1">
      <c r="A35" s="248"/>
      <c r="B35" s="1262"/>
      <c r="C35" s="275"/>
      <c r="D35" s="31"/>
      <c r="E35" s="155"/>
      <c r="F35" s="155"/>
      <c r="G35" s="155"/>
      <c r="H35" s="155"/>
      <c r="I35" s="451"/>
      <c r="J35" s="251"/>
      <c r="K35" s="6"/>
    </row>
    <row r="36" spans="1:11" s="416" customFormat="1" ht="15.75" thickBot="1">
      <c r="A36" s="248"/>
      <c r="B36" s="1262"/>
      <c r="C36" s="275"/>
      <c r="D36" s="31"/>
      <c r="E36" s="155"/>
      <c r="F36" s="155"/>
      <c r="G36" s="155"/>
      <c r="H36" s="155"/>
      <c r="I36" s="451"/>
      <c r="J36" s="251"/>
      <c r="K36" s="6"/>
    </row>
    <row r="37" spans="1:11" s="416" customFormat="1" ht="15.75" thickBot="1">
      <c r="A37" s="248"/>
      <c r="B37" s="1262"/>
      <c r="C37" s="275"/>
      <c r="D37" s="31"/>
      <c r="E37" s="155"/>
      <c r="F37" s="155"/>
      <c r="G37" s="155"/>
      <c r="H37" s="155"/>
      <c r="I37" s="451"/>
      <c r="J37" s="251"/>
      <c r="K37" s="6"/>
    </row>
    <row r="38" spans="1:11" s="416" customFormat="1" ht="15.75" thickBot="1">
      <c r="A38" s="248"/>
      <c r="B38" s="1262"/>
      <c r="C38" s="275"/>
      <c r="D38" s="31"/>
      <c r="E38" s="155"/>
      <c r="F38" s="155"/>
      <c r="G38" s="155"/>
      <c r="H38" s="155"/>
      <c r="I38" s="451"/>
      <c r="J38" s="251"/>
      <c r="K38" s="6"/>
    </row>
    <row r="39" spans="1:11" s="416" customFormat="1" ht="15.75" thickBot="1">
      <c r="A39" s="248"/>
      <c r="B39" s="1262"/>
      <c r="C39" s="275"/>
      <c r="D39" s="31"/>
      <c r="E39" s="155"/>
      <c r="F39" s="155"/>
      <c r="G39" s="155"/>
      <c r="H39" s="155"/>
      <c r="I39" s="451"/>
      <c r="J39" s="251"/>
      <c r="K39" s="6"/>
    </row>
    <row r="40" spans="1:11" ht="15.75" thickBot="1">
      <c r="A40" s="248"/>
      <c r="B40" s="1262"/>
      <c r="C40" s="275"/>
      <c r="D40" s="31"/>
      <c r="E40" s="155"/>
      <c r="F40" s="155"/>
      <c r="G40" s="155"/>
      <c r="H40" s="155"/>
      <c r="I40" s="451"/>
      <c r="J40" s="251"/>
      <c r="K40" s="6"/>
    </row>
    <row r="41" spans="1:11" ht="15.75" thickBot="1">
      <c r="A41" s="248"/>
      <c r="B41" s="1262"/>
      <c r="C41" s="275"/>
      <c r="D41" s="430" t="s">
        <v>151</v>
      </c>
      <c r="E41" s="453">
        <f>SUM(E29:E40)</f>
        <v>0</v>
      </c>
      <c r="F41" s="453">
        <f>SUM(F29:F40)</f>
        <v>0</v>
      </c>
      <c r="G41" s="453">
        <f>SUM(G29:G40)</f>
        <v>0</v>
      </c>
      <c r="H41" s="453">
        <f>SUM(H29:H40)</f>
        <v>0</v>
      </c>
      <c r="I41" s="451"/>
      <c r="J41" s="251"/>
      <c r="K41" s="6"/>
    </row>
    <row r="42" spans="1:11">
      <c r="A42" s="248"/>
      <c r="B42" s="1262"/>
      <c r="C42" s="279"/>
      <c r="D42" s="1243"/>
      <c r="E42" s="1286"/>
      <c r="F42" s="1286"/>
      <c r="G42" s="1286"/>
      <c r="H42" s="1286"/>
      <c r="I42" s="1245"/>
      <c r="J42" s="251"/>
      <c r="K42" s="6"/>
    </row>
    <row r="43" spans="1:11">
      <c r="A43" s="248"/>
      <c r="B43" s="1262"/>
      <c r="C43" s="279"/>
      <c r="D43" s="1455" t="s">
        <v>927</v>
      </c>
      <c r="E43" s="1456"/>
      <c r="F43" s="1456"/>
      <c r="G43" s="1456"/>
      <c r="H43" s="1456"/>
      <c r="I43" s="1457"/>
      <c r="J43" s="251"/>
      <c r="K43" s="6"/>
    </row>
    <row r="44" spans="1:11" ht="15.75" thickBot="1">
      <c r="A44" s="248"/>
      <c r="B44" s="1262"/>
      <c r="C44" s="279"/>
      <c r="D44" s="1243"/>
      <c r="E44" s="1286"/>
      <c r="F44" s="1286"/>
      <c r="G44" s="1286"/>
      <c r="H44" s="1286"/>
      <c r="I44" s="1245"/>
      <c r="J44" s="251"/>
      <c r="K44" s="6"/>
    </row>
    <row r="45" spans="1:11" ht="15.75" thickBot="1">
      <c r="A45" s="248"/>
      <c r="B45" s="1262"/>
      <c r="C45" s="275"/>
      <c r="D45" s="425" t="s">
        <v>150</v>
      </c>
      <c r="E45" s="283" t="s">
        <v>928</v>
      </c>
      <c r="F45" s="251"/>
      <c r="G45" s="251"/>
      <c r="H45" s="251"/>
      <c r="I45" s="451"/>
      <c r="J45" s="251"/>
      <c r="K45" s="6"/>
    </row>
    <row r="46" spans="1:11" ht="15.75" thickBot="1">
      <c r="A46" s="248"/>
      <c r="B46" s="1262"/>
      <c r="C46" s="275"/>
      <c r="D46" s="430" t="s">
        <v>1512</v>
      </c>
      <c r="E46" s="155"/>
      <c r="F46" s="251"/>
      <c r="G46" s="251"/>
      <c r="H46" s="251"/>
      <c r="I46" s="451"/>
      <c r="J46" s="251"/>
      <c r="K46" s="6"/>
    </row>
    <row r="47" spans="1:11" ht="24.75" thickBot="1">
      <c r="A47" s="248"/>
      <c r="B47" s="1262"/>
      <c r="C47" s="275"/>
      <c r="D47" s="430" t="s">
        <v>1513</v>
      </c>
      <c r="E47" s="155"/>
      <c r="F47" s="251"/>
      <c r="G47" s="251"/>
      <c r="H47" s="251"/>
      <c r="I47" s="451"/>
      <c r="J47" s="251"/>
      <c r="K47" s="6"/>
    </row>
    <row r="48" spans="1:11" ht="24.75" thickBot="1">
      <c r="A48" s="248"/>
      <c r="B48" s="1262"/>
      <c r="C48" s="275"/>
      <c r="D48" s="430" t="s">
        <v>1514</v>
      </c>
      <c r="E48" s="155"/>
      <c r="F48" s="251"/>
      <c r="G48" s="251"/>
      <c r="H48" s="251"/>
      <c r="I48" s="451"/>
      <c r="J48" s="251"/>
      <c r="K48" s="6"/>
    </row>
    <row r="49" spans="1:11">
      <c r="A49" s="248"/>
      <c r="B49" s="1262"/>
      <c r="C49" s="279"/>
      <c r="D49" s="1243"/>
      <c r="E49" s="1286"/>
      <c r="F49" s="1286"/>
      <c r="G49" s="1286"/>
      <c r="H49" s="1286"/>
      <c r="I49" s="1245"/>
      <c r="J49" s="251"/>
      <c r="K49" s="6"/>
    </row>
    <row r="50" spans="1:11">
      <c r="A50" s="248"/>
      <c r="B50" s="1262"/>
      <c r="C50" s="279"/>
      <c r="D50" s="1243" t="s">
        <v>929</v>
      </c>
      <c r="E50" s="1286"/>
      <c r="F50" s="1286"/>
      <c r="G50" s="1286"/>
      <c r="H50" s="1286"/>
      <c r="I50" s="1245"/>
      <c r="J50" s="251"/>
      <c r="K50" s="6"/>
    </row>
    <row r="51" spans="1:11" ht="15.75" thickBot="1">
      <c r="A51" s="248"/>
      <c r="B51" s="1262"/>
      <c r="C51" s="279"/>
      <c r="D51" s="1267"/>
      <c r="E51" s="1268"/>
      <c r="F51" s="1268"/>
      <c r="G51" s="1268"/>
      <c r="H51" s="1268"/>
      <c r="I51" s="1269"/>
      <c r="J51" s="251"/>
      <c r="K51" s="6"/>
    </row>
    <row r="52" spans="1:11" ht="15.75" thickBot="1">
      <c r="A52" s="248"/>
      <c r="B52" s="1262"/>
      <c r="C52" s="275"/>
      <c r="D52" s="425" t="s">
        <v>150</v>
      </c>
      <c r="E52" s="283" t="s">
        <v>20</v>
      </c>
      <c r="F52" s="283" t="s">
        <v>21</v>
      </c>
      <c r="G52" s="283" t="s">
        <v>22</v>
      </c>
      <c r="H52" s="283" t="s">
        <v>23</v>
      </c>
      <c r="I52" s="320" t="s">
        <v>151</v>
      </c>
      <c r="J52" s="251"/>
      <c r="K52" s="6"/>
    </row>
    <row r="53" spans="1:11" ht="24.75" thickBot="1">
      <c r="A53" s="248"/>
      <c r="B53" s="1262"/>
      <c r="C53" s="275"/>
      <c r="D53" s="430" t="s">
        <v>930</v>
      </c>
      <c r="E53" s="155"/>
      <c r="F53" s="155"/>
      <c r="G53" s="155"/>
      <c r="H53" s="155"/>
      <c r="I53" s="453">
        <f>SUM(E53:H53)</f>
        <v>0</v>
      </c>
      <c r="J53" s="251"/>
      <c r="K53" s="6"/>
    </row>
    <row r="54" spans="1:11" ht="24.75" thickBot="1">
      <c r="A54" s="248"/>
      <c r="B54" s="1262"/>
      <c r="C54" s="275"/>
      <c r="D54" s="430" t="s">
        <v>931</v>
      </c>
      <c r="E54" s="155"/>
      <c r="F54" s="155"/>
      <c r="G54" s="155"/>
      <c r="H54" s="155"/>
      <c r="I54" s="453">
        <f>SUM(E54:H54)</f>
        <v>0</v>
      </c>
      <c r="J54" s="251"/>
      <c r="K54" s="6"/>
    </row>
    <row r="55" spans="1:11" ht="24.75" thickBot="1">
      <c r="A55" s="248"/>
      <c r="B55" s="1262"/>
      <c r="C55" s="275"/>
      <c r="D55" s="430" t="s">
        <v>932</v>
      </c>
      <c r="E55" s="198" t="e">
        <f>+E54/E53</f>
        <v>#DIV/0!</v>
      </c>
      <c r="F55" s="198" t="e">
        <f>+F54/F53</f>
        <v>#DIV/0!</v>
      </c>
      <c r="G55" s="198" t="e">
        <f>+G54/G53</f>
        <v>#DIV/0!</v>
      </c>
      <c r="H55" s="198" t="e">
        <f>+H54/H53</f>
        <v>#DIV/0!</v>
      </c>
      <c r="I55" s="198" t="e">
        <f>+I54/I53</f>
        <v>#DIV/0!</v>
      </c>
      <c r="J55" s="251"/>
      <c r="K55" s="6"/>
    </row>
    <row r="56" spans="1:11">
      <c r="A56" s="248"/>
      <c r="B56" s="1262"/>
      <c r="C56" s="279"/>
      <c r="D56" s="1252"/>
      <c r="E56" s="1253"/>
      <c r="F56" s="1253"/>
      <c r="G56" s="1253"/>
      <c r="H56" s="1253"/>
      <c r="I56" s="1254"/>
      <c r="J56" s="251"/>
      <c r="K56" s="6"/>
    </row>
    <row r="57" spans="1:11">
      <c r="A57" s="248"/>
      <c r="B57" s="1262"/>
      <c r="C57" s="279"/>
      <c r="D57" s="1243" t="s">
        <v>933</v>
      </c>
      <c r="E57" s="1286"/>
      <c r="F57" s="1286"/>
      <c r="G57" s="1286"/>
      <c r="H57" s="1286"/>
      <c r="I57" s="1245"/>
      <c r="J57" s="251"/>
      <c r="K57" s="6"/>
    </row>
    <row r="58" spans="1:11" ht="15.75" thickBot="1">
      <c r="A58" s="248"/>
      <c r="B58" s="1262"/>
      <c r="C58" s="279"/>
      <c r="D58" s="1267"/>
      <c r="E58" s="1268"/>
      <c r="F58" s="1268"/>
      <c r="G58" s="1268"/>
      <c r="H58" s="1268"/>
      <c r="I58" s="1269"/>
      <c r="J58" s="251"/>
      <c r="K58" s="6"/>
    </row>
    <row r="59" spans="1:11" ht="15.75" thickBot="1">
      <c r="A59" s="248"/>
      <c r="B59" s="1262"/>
      <c r="C59" s="275"/>
      <c r="D59" s="425" t="s">
        <v>150</v>
      </c>
      <c r="E59" s="283" t="s">
        <v>20</v>
      </c>
      <c r="F59" s="283" t="s">
        <v>21</v>
      </c>
      <c r="G59" s="283" t="s">
        <v>22</v>
      </c>
      <c r="H59" s="283" t="s">
        <v>23</v>
      </c>
      <c r="I59" s="320" t="s">
        <v>151</v>
      </c>
      <c r="J59" s="251"/>
      <c r="K59" s="6"/>
    </row>
    <row r="60" spans="1:11" ht="24.75" thickBot="1">
      <c r="A60" s="248"/>
      <c r="B60" s="1262"/>
      <c r="C60" s="275"/>
      <c r="D60" s="430" t="s">
        <v>934</v>
      </c>
      <c r="E60" s="155"/>
      <c r="F60" s="155"/>
      <c r="G60" s="155"/>
      <c r="H60" s="155"/>
      <c r="I60" s="453">
        <f>SUM(E60:H60)</f>
        <v>0</v>
      </c>
      <c r="J60" s="251"/>
      <c r="K60" s="6"/>
    </row>
    <row r="61" spans="1:11" ht="24.75" thickBot="1">
      <c r="A61" s="248"/>
      <c r="B61" s="1262"/>
      <c r="C61" s="275"/>
      <c r="D61" s="430" t="s">
        <v>935</v>
      </c>
      <c r="E61" s="155"/>
      <c r="F61" s="155"/>
      <c r="G61" s="155"/>
      <c r="H61" s="155"/>
      <c r="I61" s="453">
        <f>SUM(E61:H61)</f>
        <v>0</v>
      </c>
      <c r="J61" s="251"/>
      <c r="K61" s="6"/>
    </row>
    <row r="62" spans="1:11" ht="24.75" thickBot="1">
      <c r="A62" s="248"/>
      <c r="B62" s="1262"/>
      <c r="C62" s="275"/>
      <c r="D62" s="430" t="s">
        <v>936</v>
      </c>
      <c r="E62" s="198" t="e">
        <f>+E61/E60</f>
        <v>#DIV/0!</v>
      </c>
      <c r="F62" s="198" t="e">
        <f>+F61/F60</f>
        <v>#DIV/0!</v>
      </c>
      <c r="G62" s="198" t="e">
        <f>+G61/G60</f>
        <v>#DIV/0!</v>
      </c>
      <c r="H62" s="198" t="e">
        <f>+H61/H60</f>
        <v>#DIV/0!</v>
      </c>
      <c r="I62" s="198" t="e">
        <f>+I61/I60</f>
        <v>#DIV/0!</v>
      </c>
      <c r="J62" s="251"/>
      <c r="K62" s="6"/>
    </row>
    <row r="63" spans="1:11">
      <c r="A63" s="248"/>
      <c r="B63" s="1262"/>
      <c r="C63" s="279"/>
      <c r="D63" s="1252"/>
      <c r="E63" s="1253"/>
      <c r="F63" s="1253"/>
      <c r="G63" s="1253"/>
      <c r="H63" s="1253"/>
      <c r="I63" s="1254"/>
      <c r="J63" s="251"/>
      <c r="K63" s="6"/>
    </row>
    <row r="64" spans="1:11">
      <c r="A64" s="248"/>
      <c r="B64" s="1262"/>
      <c r="C64" s="279"/>
      <c r="D64" s="1455" t="s">
        <v>1257</v>
      </c>
      <c r="E64" s="1456"/>
      <c r="F64" s="1456"/>
      <c r="G64" s="1456"/>
      <c r="H64" s="1456"/>
      <c r="I64" s="1457"/>
      <c r="J64" s="251"/>
      <c r="K64" s="6"/>
    </row>
    <row r="65" spans="1:11" ht="15.75" thickBot="1">
      <c r="A65" s="248"/>
      <c r="B65" s="1262"/>
      <c r="C65" s="279"/>
      <c r="D65" s="1243"/>
      <c r="E65" s="1286"/>
      <c r="F65" s="1286"/>
      <c r="G65" s="1286"/>
      <c r="H65" s="1286"/>
      <c r="I65" s="1245"/>
      <c r="J65" s="251"/>
      <c r="K65" s="6"/>
    </row>
    <row r="66" spans="1:11" ht="15.75" thickBot="1">
      <c r="A66" s="248"/>
      <c r="B66" s="1262"/>
      <c r="C66" s="275"/>
      <c r="D66" s="425" t="s">
        <v>150</v>
      </c>
      <c r="E66" s="283" t="s">
        <v>928</v>
      </c>
      <c r="F66" s="251"/>
      <c r="G66" s="251"/>
      <c r="H66" s="251"/>
      <c r="I66" s="451"/>
      <c r="J66" s="251"/>
      <c r="K66" s="6"/>
    </row>
    <row r="67" spans="1:11" ht="24.75" thickBot="1">
      <c r="A67" s="248"/>
      <c r="B67" s="1262"/>
      <c r="C67" s="275"/>
      <c r="D67" s="430" t="s">
        <v>1515</v>
      </c>
      <c r="E67" s="155"/>
      <c r="F67" s="251"/>
      <c r="G67" s="251"/>
      <c r="H67" s="251"/>
      <c r="I67" s="451"/>
      <c r="J67" s="251"/>
      <c r="K67" s="6"/>
    </row>
    <row r="68" spans="1:11" ht="24.75" thickBot="1">
      <c r="A68" s="248"/>
      <c r="B68" s="1262"/>
      <c r="C68" s="275"/>
      <c r="D68" s="430" t="s">
        <v>1516</v>
      </c>
      <c r="E68" s="155"/>
      <c r="F68" s="251"/>
      <c r="G68" s="251"/>
      <c r="H68" s="251"/>
      <c r="I68" s="451"/>
      <c r="J68" s="251"/>
      <c r="K68" s="6"/>
    </row>
    <row r="69" spans="1:11" ht="24.75" thickBot="1">
      <c r="A69" s="248"/>
      <c r="B69" s="1262"/>
      <c r="C69" s="275"/>
      <c r="D69" s="430" t="s">
        <v>1517</v>
      </c>
      <c r="E69" s="155"/>
      <c r="F69" s="251"/>
      <c r="G69" s="251"/>
      <c r="H69" s="251"/>
      <c r="I69" s="451"/>
      <c r="J69" s="251"/>
      <c r="K69" s="6"/>
    </row>
    <row r="70" spans="1:11">
      <c r="A70" s="248"/>
      <c r="B70" s="1262"/>
      <c r="C70" s="279"/>
      <c r="D70" s="1243"/>
      <c r="E70" s="1286"/>
      <c r="F70" s="1286"/>
      <c r="G70" s="1286"/>
      <c r="H70" s="1286"/>
      <c r="I70" s="1245"/>
      <c r="J70" s="251"/>
      <c r="K70" s="6"/>
    </row>
    <row r="71" spans="1:11">
      <c r="A71" s="248"/>
      <c r="B71" s="1262"/>
      <c r="C71" s="279"/>
      <c r="D71" s="1243" t="s">
        <v>937</v>
      </c>
      <c r="E71" s="1286"/>
      <c r="F71" s="1286"/>
      <c r="G71" s="1286"/>
      <c r="H71" s="1286"/>
      <c r="I71" s="1245"/>
      <c r="J71" s="251"/>
      <c r="K71" s="6"/>
    </row>
    <row r="72" spans="1:11" ht="15.75" thickBot="1">
      <c r="A72" s="248"/>
      <c r="B72" s="1262"/>
      <c r="C72" s="279"/>
      <c r="D72" s="1267"/>
      <c r="E72" s="1268"/>
      <c r="F72" s="1268"/>
      <c r="G72" s="1268"/>
      <c r="H72" s="1268"/>
      <c r="I72" s="1269"/>
      <c r="J72" s="251"/>
      <c r="K72" s="6"/>
    </row>
    <row r="73" spans="1:11" ht="15.75" thickBot="1">
      <c r="A73" s="248"/>
      <c r="B73" s="1262"/>
      <c r="C73" s="275"/>
      <c r="D73" s="425" t="s">
        <v>150</v>
      </c>
      <c r="E73" s="283" t="s">
        <v>20</v>
      </c>
      <c r="F73" s="283" t="s">
        <v>21</v>
      </c>
      <c r="G73" s="283" t="s">
        <v>22</v>
      </c>
      <c r="H73" s="283" t="s">
        <v>23</v>
      </c>
      <c r="I73" s="320" t="s">
        <v>151</v>
      </c>
      <c r="J73" s="251"/>
      <c r="K73" s="6"/>
    </row>
    <row r="74" spans="1:11" ht="36.75" thickBot="1">
      <c r="A74" s="248"/>
      <c r="B74" s="1262"/>
      <c r="C74" s="275"/>
      <c r="D74" s="430" t="s">
        <v>938</v>
      </c>
      <c r="E74" s="155"/>
      <c r="F74" s="155"/>
      <c r="G74" s="155"/>
      <c r="H74" s="155"/>
      <c r="I74" s="453">
        <f>SUM(E74:H74)</f>
        <v>0</v>
      </c>
      <c r="J74" s="251"/>
      <c r="K74" s="6"/>
    </row>
    <row r="75" spans="1:11" ht="24.75" thickBot="1">
      <c r="A75" s="248"/>
      <c r="B75" s="1262"/>
      <c r="C75" s="275"/>
      <c r="D75" s="430" t="s">
        <v>939</v>
      </c>
      <c r="E75" s="155"/>
      <c r="F75" s="155"/>
      <c r="G75" s="155"/>
      <c r="H75" s="155"/>
      <c r="I75" s="453">
        <f>SUM(E75:H75)</f>
        <v>0</v>
      </c>
      <c r="J75" s="251"/>
      <c r="K75" s="6"/>
    </row>
    <row r="76" spans="1:11" ht="24.75" thickBot="1">
      <c r="A76" s="248"/>
      <c r="B76" s="1262"/>
      <c r="C76" s="275"/>
      <c r="D76" s="430" t="s">
        <v>940</v>
      </c>
      <c r="E76" s="198" t="e">
        <f>+E75/E74</f>
        <v>#DIV/0!</v>
      </c>
      <c r="F76" s="198" t="e">
        <f>+F75/F74</f>
        <v>#DIV/0!</v>
      </c>
      <c r="G76" s="198" t="e">
        <f>+G75/G74</f>
        <v>#DIV/0!</v>
      </c>
      <c r="H76" s="198" t="e">
        <f>+H75/H74</f>
        <v>#DIV/0!</v>
      </c>
      <c r="I76" s="198" t="e">
        <f>+I75/I74</f>
        <v>#DIV/0!</v>
      </c>
      <c r="J76" s="251"/>
      <c r="K76" s="6"/>
    </row>
    <row r="77" spans="1:11" ht="15.75" thickBot="1">
      <c r="A77" s="248"/>
      <c r="B77" s="1262"/>
      <c r="C77" s="408"/>
      <c r="D77" s="424"/>
      <c r="E77" s="454"/>
      <c r="F77" s="454"/>
      <c r="G77" s="454"/>
      <c r="H77" s="454"/>
      <c r="I77" s="455"/>
      <c r="J77" s="251"/>
      <c r="K77" s="6"/>
    </row>
    <row r="78" spans="1:11">
      <c r="A78" s="248"/>
      <c r="B78" s="1262"/>
      <c r="C78" s="279"/>
      <c r="D78" s="1252" t="s">
        <v>941</v>
      </c>
      <c r="E78" s="1253"/>
      <c r="F78" s="1253"/>
      <c r="G78" s="1253"/>
      <c r="H78" s="1253"/>
      <c r="I78" s="1254"/>
      <c r="J78" s="251"/>
      <c r="K78" s="6"/>
    </row>
    <row r="79" spans="1:11" ht="15.75" thickBot="1">
      <c r="A79" s="248"/>
      <c r="B79" s="1262"/>
      <c r="C79" s="279"/>
      <c r="D79" s="1267"/>
      <c r="E79" s="1268"/>
      <c r="F79" s="1268"/>
      <c r="G79" s="1268"/>
      <c r="H79" s="1268"/>
      <c r="I79" s="1269"/>
      <c r="J79" s="251"/>
      <c r="K79" s="6"/>
    </row>
    <row r="80" spans="1:11" ht="15.75" thickBot="1">
      <c r="A80" s="248"/>
      <c r="B80" s="1262"/>
      <c r="C80" s="275"/>
      <c r="D80" s="425" t="s">
        <v>150</v>
      </c>
      <c r="E80" s="283" t="s">
        <v>20</v>
      </c>
      <c r="F80" s="283" t="s">
        <v>21</v>
      </c>
      <c r="G80" s="283" t="s">
        <v>22</v>
      </c>
      <c r="H80" s="283" t="s">
        <v>23</v>
      </c>
      <c r="I80" s="320" t="s">
        <v>151</v>
      </c>
      <c r="J80" s="251"/>
      <c r="K80" s="6"/>
    </row>
    <row r="81" spans="1:11" ht="24.75" thickBot="1">
      <c r="A81" s="248"/>
      <c r="B81" s="1262"/>
      <c r="C81" s="275"/>
      <c r="D81" s="430" t="s">
        <v>942</v>
      </c>
      <c r="E81" s="155"/>
      <c r="F81" s="155"/>
      <c r="G81" s="155"/>
      <c r="H81" s="155"/>
      <c r="I81" s="453">
        <f>SUM(E81:H81)</f>
        <v>0</v>
      </c>
      <c r="J81" s="251"/>
      <c r="K81" s="6"/>
    </row>
    <row r="82" spans="1:11" ht="24.75" thickBot="1">
      <c r="A82" s="248"/>
      <c r="B82" s="1262"/>
      <c r="C82" s="275"/>
      <c r="D82" s="430" t="s">
        <v>943</v>
      </c>
      <c r="E82" s="155"/>
      <c r="F82" s="155"/>
      <c r="G82" s="155"/>
      <c r="H82" s="155"/>
      <c r="I82" s="453">
        <f>SUM(E82:H82)</f>
        <v>0</v>
      </c>
      <c r="J82" s="251"/>
      <c r="K82" s="6"/>
    </row>
    <row r="83" spans="1:11" ht="24.75" thickBot="1">
      <c r="A83" s="248"/>
      <c r="B83" s="1262"/>
      <c r="C83" s="275"/>
      <c r="D83" s="430" t="s">
        <v>944</v>
      </c>
      <c r="E83" s="198" t="e">
        <f>+E82/E81</f>
        <v>#DIV/0!</v>
      </c>
      <c r="F83" s="198" t="e">
        <f>+F82/F81</f>
        <v>#DIV/0!</v>
      </c>
      <c r="G83" s="198" t="e">
        <f>+G82/G81</f>
        <v>#DIV/0!</v>
      </c>
      <c r="H83" s="198" t="e">
        <f>+H82/H81</f>
        <v>#DIV/0!</v>
      </c>
      <c r="I83" s="198" t="e">
        <f>+I82/I81</f>
        <v>#DIV/0!</v>
      </c>
      <c r="J83" s="251"/>
      <c r="K83" s="6"/>
    </row>
    <row r="84" spans="1:11">
      <c r="A84" s="248"/>
      <c r="B84" s="1262"/>
      <c r="C84" s="279"/>
      <c r="D84" s="1252"/>
      <c r="E84" s="1253"/>
      <c r="F84" s="1253"/>
      <c r="G84" s="1253"/>
      <c r="H84" s="1253"/>
      <c r="I84" s="1254"/>
      <c r="J84" s="251"/>
      <c r="K84" s="6"/>
    </row>
    <row r="85" spans="1:11" ht="15.75" thickBot="1">
      <c r="A85" s="248"/>
      <c r="B85" s="1262"/>
      <c r="C85" s="279"/>
      <c r="D85" s="1455" t="s">
        <v>945</v>
      </c>
      <c r="E85" s="1456"/>
      <c r="F85" s="1456"/>
      <c r="G85" s="1456"/>
      <c r="H85" s="1456"/>
      <c r="I85" s="1457"/>
      <c r="J85" s="251"/>
      <c r="K85" s="6"/>
    </row>
    <row r="86" spans="1:11" ht="15.75" thickBot="1">
      <c r="A86" s="248"/>
      <c r="B86" s="1262"/>
      <c r="C86" s="275"/>
      <c r="D86" s="425" t="s">
        <v>150</v>
      </c>
      <c r="E86" s="283" t="s">
        <v>928</v>
      </c>
      <c r="F86" s="251"/>
      <c r="G86" s="251"/>
      <c r="H86" s="251"/>
      <c r="I86" s="451"/>
      <c r="J86" s="251"/>
      <c r="K86" s="6"/>
    </row>
    <row r="87" spans="1:11" ht="24.75" thickBot="1">
      <c r="A87" s="248"/>
      <c r="B87" s="1262"/>
      <c r="C87" s="275"/>
      <c r="D87" s="430" t="s">
        <v>1518</v>
      </c>
      <c r="E87" s="155"/>
      <c r="F87" s="251"/>
      <c r="G87" s="251"/>
      <c r="H87" s="251"/>
      <c r="I87" s="451"/>
      <c r="J87" s="251"/>
      <c r="K87" s="6"/>
    </row>
    <row r="88" spans="1:11" ht="24.75" thickBot="1">
      <c r="A88" s="248"/>
      <c r="B88" s="1262"/>
      <c r="C88" s="275"/>
      <c r="D88" s="430" t="s">
        <v>1519</v>
      </c>
      <c r="E88" s="155"/>
      <c r="F88" s="251"/>
      <c r="G88" s="251"/>
      <c r="H88" s="251"/>
      <c r="I88" s="451"/>
      <c r="J88" s="251"/>
      <c r="K88" s="6"/>
    </row>
    <row r="89" spans="1:11">
      <c r="A89" s="248"/>
      <c r="B89" s="1262"/>
      <c r="C89" s="279"/>
      <c r="D89" s="1243"/>
      <c r="E89" s="1286"/>
      <c r="F89" s="1286"/>
      <c r="G89" s="1286"/>
      <c r="H89" s="1286"/>
      <c r="I89" s="1245"/>
      <c r="J89" s="251"/>
      <c r="K89" s="6"/>
    </row>
    <row r="90" spans="1:11" ht="15.75" thickBot="1">
      <c r="A90" s="248"/>
      <c r="B90" s="1262"/>
      <c r="C90" s="279"/>
      <c r="D90" s="1267" t="s">
        <v>946</v>
      </c>
      <c r="E90" s="1268"/>
      <c r="F90" s="1268"/>
      <c r="G90" s="1268"/>
      <c r="H90" s="1268"/>
      <c r="I90" s="1269"/>
      <c r="J90" s="251"/>
      <c r="K90" s="6"/>
    </row>
    <row r="91" spans="1:11" ht="15.75" thickBot="1">
      <c r="A91" s="248"/>
      <c r="B91" s="1262"/>
      <c r="C91" s="275"/>
      <c r="D91" s="425" t="s">
        <v>150</v>
      </c>
      <c r="E91" s="283" t="s">
        <v>20</v>
      </c>
      <c r="F91" s="283" t="s">
        <v>21</v>
      </c>
      <c r="G91" s="283" t="s">
        <v>22</v>
      </c>
      <c r="H91" s="283" t="s">
        <v>23</v>
      </c>
      <c r="I91" s="320" t="s">
        <v>151</v>
      </c>
      <c r="J91" s="251"/>
      <c r="K91" s="6"/>
    </row>
    <row r="92" spans="1:11" ht="36.75" thickBot="1">
      <c r="A92" s="248"/>
      <c r="B92" s="1262"/>
      <c r="C92" s="275"/>
      <c r="D92" s="430" t="s">
        <v>947</v>
      </c>
      <c r="E92" s="155"/>
      <c r="F92" s="155"/>
      <c r="G92" s="155"/>
      <c r="H92" s="155"/>
      <c r="I92" s="453">
        <f>SUM(E92:H92)</f>
        <v>0</v>
      </c>
      <c r="J92" s="251"/>
      <c r="K92" s="6"/>
    </row>
    <row r="93" spans="1:11" ht="24.75" thickBot="1">
      <c r="A93" s="248"/>
      <c r="B93" s="1262"/>
      <c r="C93" s="275"/>
      <c r="D93" s="430" t="s">
        <v>948</v>
      </c>
      <c r="E93" s="155"/>
      <c r="F93" s="155"/>
      <c r="G93" s="155"/>
      <c r="H93" s="155"/>
      <c r="I93" s="453">
        <f>SUM(E93:H93)</f>
        <v>0</v>
      </c>
      <c r="J93" s="251"/>
      <c r="K93" s="6"/>
    </row>
    <row r="94" spans="1:11" ht="36.75" thickBot="1">
      <c r="A94" s="248"/>
      <c r="B94" s="1262"/>
      <c r="C94" s="275"/>
      <c r="D94" s="430" t="s">
        <v>949</v>
      </c>
      <c r="E94" s="198" t="e">
        <f>+E93/E92</f>
        <v>#DIV/0!</v>
      </c>
      <c r="F94" s="198" t="e">
        <f>+F93/F92</f>
        <v>#DIV/0!</v>
      </c>
      <c r="G94" s="198" t="e">
        <f>+G93/G92</f>
        <v>#DIV/0!</v>
      </c>
      <c r="H94" s="198" t="e">
        <f>+H93/H92</f>
        <v>#DIV/0!</v>
      </c>
      <c r="I94" s="198" t="e">
        <f>+I93/I92</f>
        <v>#DIV/0!</v>
      </c>
      <c r="J94" s="251"/>
      <c r="K94" s="6"/>
    </row>
    <row r="95" spans="1:11">
      <c r="A95" s="248"/>
      <c r="B95" s="1262"/>
      <c r="C95" s="279"/>
      <c r="D95" s="1252"/>
      <c r="E95" s="1253"/>
      <c r="F95" s="1253"/>
      <c r="G95" s="1253"/>
      <c r="H95" s="1253"/>
      <c r="I95" s="1254"/>
      <c r="J95" s="251"/>
      <c r="K95" s="6"/>
    </row>
    <row r="96" spans="1:11">
      <c r="A96" s="248"/>
      <c r="B96" s="1262"/>
      <c r="C96" s="279"/>
      <c r="D96" s="1243" t="s">
        <v>950</v>
      </c>
      <c r="E96" s="1286"/>
      <c r="F96" s="1286"/>
      <c r="G96" s="1286"/>
      <c r="H96" s="1286"/>
      <c r="I96" s="1245"/>
      <c r="J96" s="251"/>
      <c r="K96" s="6"/>
    </row>
    <row r="97" spans="1:11" ht="15.75" thickBot="1">
      <c r="A97" s="248"/>
      <c r="B97" s="1262"/>
      <c r="C97" s="279"/>
      <c r="D97" s="1267"/>
      <c r="E97" s="1268"/>
      <c r="F97" s="1268"/>
      <c r="G97" s="1268"/>
      <c r="H97" s="1268"/>
      <c r="I97" s="1269"/>
      <c r="J97" s="251"/>
      <c r="K97" s="6"/>
    </row>
    <row r="98" spans="1:11" ht="15.75" thickBot="1">
      <c r="A98" s="248"/>
      <c r="B98" s="1262"/>
      <c r="C98" s="275"/>
      <c r="D98" s="425" t="s">
        <v>150</v>
      </c>
      <c r="E98" s="283" t="s">
        <v>20</v>
      </c>
      <c r="F98" s="283" t="s">
        <v>21</v>
      </c>
      <c r="G98" s="283" t="s">
        <v>22</v>
      </c>
      <c r="H98" s="283" t="s">
        <v>23</v>
      </c>
      <c r="I98" s="320" t="s">
        <v>151</v>
      </c>
      <c r="J98" s="251"/>
      <c r="K98" s="6"/>
    </row>
    <row r="99" spans="1:11" ht="24.75" thickBot="1">
      <c r="A99" s="248"/>
      <c r="B99" s="1262"/>
      <c r="C99" s="275"/>
      <c r="D99" s="430" t="s">
        <v>951</v>
      </c>
      <c r="E99" s="155"/>
      <c r="F99" s="155"/>
      <c r="G99" s="155"/>
      <c r="H99" s="155"/>
      <c r="I99" s="453">
        <f>SUM(E99:H99)</f>
        <v>0</v>
      </c>
      <c r="J99" s="251"/>
      <c r="K99" s="6"/>
    </row>
    <row r="100" spans="1:11" ht="24.75" thickBot="1">
      <c r="A100" s="248"/>
      <c r="B100" s="1262"/>
      <c r="C100" s="275"/>
      <c r="D100" s="430" t="s">
        <v>952</v>
      </c>
      <c r="E100" s="155"/>
      <c r="F100" s="155"/>
      <c r="G100" s="155"/>
      <c r="H100" s="155"/>
      <c r="I100" s="453">
        <f>SUM(E100:H100)</f>
        <v>0</v>
      </c>
      <c r="J100" s="251"/>
      <c r="K100" s="6"/>
    </row>
    <row r="101" spans="1:11" ht="36.75" thickBot="1">
      <c r="A101" s="248"/>
      <c r="B101" s="1262"/>
      <c r="C101" s="275"/>
      <c r="D101" s="430" t="s">
        <v>953</v>
      </c>
      <c r="E101" s="198" t="e">
        <f>+E100/E99</f>
        <v>#DIV/0!</v>
      </c>
      <c r="F101" s="198" t="e">
        <f>+F100/F99</f>
        <v>#DIV/0!</v>
      </c>
      <c r="G101" s="198" t="e">
        <f>+G100/G99</f>
        <v>#DIV/0!</v>
      </c>
      <c r="H101" s="198" t="e">
        <f>+H100/H99</f>
        <v>#DIV/0!</v>
      </c>
      <c r="I101" s="198" t="e">
        <f>+I100/I99</f>
        <v>#DIV/0!</v>
      </c>
      <c r="J101" s="251"/>
      <c r="K101" s="6"/>
    </row>
    <row r="102" spans="1:11">
      <c r="A102" s="248"/>
      <c r="B102" s="1262"/>
      <c r="C102" s="279"/>
      <c r="D102" s="1252"/>
      <c r="E102" s="1253"/>
      <c r="F102" s="1253"/>
      <c r="G102" s="1253"/>
      <c r="H102" s="1253"/>
      <c r="I102" s="1254"/>
      <c r="J102" s="251"/>
      <c r="K102" s="6"/>
    </row>
    <row r="103" spans="1:11">
      <c r="A103" s="248"/>
      <c r="B103" s="1262"/>
      <c r="C103" s="279"/>
      <c r="D103" s="1455" t="s">
        <v>954</v>
      </c>
      <c r="E103" s="1456"/>
      <c r="F103" s="1456"/>
      <c r="G103" s="1456"/>
      <c r="H103" s="1456"/>
      <c r="I103" s="1457"/>
      <c r="J103" s="251"/>
      <c r="K103" s="6"/>
    </row>
    <row r="104" spans="1:11" ht="15.75" thickBot="1">
      <c r="A104" s="248"/>
      <c r="B104" s="1262"/>
      <c r="C104" s="279"/>
      <c r="D104" s="1243"/>
      <c r="E104" s="1286"/>
      <c r="F104" s="1286"/>
      <c r="G104" s="1286"/>
      <c r="H104" s="1286"/>
      <c r="I104" s="1245"/>
      <c r="J104" s="251"/>
      <c r="K104" s="6"/>
    </row>
    <row r="105" spans="1:11" ht="15.75" thickBot="1">
      <c r="A105" s="248"/>
      <c r="B105" s="1262"/>
      <c r="C105" s="275"/>
      <c r="D105" s="425" t="s">
        <v>150</v>
      </c>
      <c r="E105" s="283" t="s">
        <v>928</v>
      </c>
      <c r="F105" s="251"/>
      <c r="G105" s="251"/>
      <c r="H105" s="251"/>
      <c r="I105" s="451"/>
      <c r="J105" s="251"/>
      <c r="K105" s="6"/>
    </row>
    <row r="106" spans="1:11" ht="24.75" thickBot="1">
      <c r="A106" s="248"/>
      <c r="B106" s="1262"/>
      <c r="C106" s="275"/>
      <c r="D106" s="430" t="s">
        <v>1520</v>
      </c>
      <c r="E106" s="155"/>
      <c r="F106" s="251"/>
      <c r="G106" s="251"/>
      <c r="H106" s="251"/>
      <c r="I106" s="451"/>
      <c r="J106" s="251"/>
      <c r="K106" s="6"/>
    </row>
    <row r="107" spans="1:11" ht="24.75" thickBot="1">
      <c r="A107" s="248"/>
      <c r="B107" s="1262"/>
      <c r="C107" s="275"/>
      <c r="D107" s="430" t="s">
        <v>1521</v>
      </c>
      <c r="E107" s="155"/>
      <c r="F107" s="251"/>
      <c r="G107" s="251"/>
      <c r="H107" s="251"/>
      <c r="I107" s="451"/>
      <c r="J107" s="251"/>
      <c r="K107" s="6"/>
    </row>
    <row r="108" spans="1:11">
      <c r="A108" s="248"/>
      <c r="B108" s="1262"/>
      <c r="C108" s="279"/>
      <c r="D108" s="1243"/>
      <c r="E108" s="1286"/>
      <c r="F108" s="1286"/>
      <c r="G108" s="1286"/>
      <c r="H108" s="1286"/>
      <c r="I108" s="1245"/>
      <c r="J108" s="251"/>
      <c r="K108" s="6"/>
    </row>
    <row r="109" spans="1:11">
      <c r="A109" s="248"/>
      <c r="B109" s="1262"/>
      <c r="C109" s="279"/>
      <c r="D109" s="1243" t="s">
        <v>955</v>
      </c>
      <c r="E109" s="1286"/>
      <c r="F109" s="1286"/>
      <c r="G109" s="1286"/>
      <c r="H109" s="1286"/>
      <c r="I109" s="1245"/>
      <c r="J109" s="251"/>
      <c r="K109" s="6"/>
    </row>
    <row r="110" spans="1:11" ht="15.75" thickBot="1">
      <c r="A110" s="248"/>
      <c r="B110" s="1262"/>
      <c r="C110" s="279"/>
      <c r="D110" s="1267"/>
      <c r="E110" s="1268"/>
      <c r="F110" s="1268"/>
      <c r="G110" s="1268"/>
      <c r="H110" s="1268"/>
      <c r="I110" s="1269"/>
      <c r="J110" s="251"/>
      <c r="K110" s="6"/>
    </row>
    <row r="111" spans="1:11" ht="15.75" thickBot="1">
      <c r="A111" s="248"/>
      <c r="B111" s="1262"/>
      <c r="C111" s="275"/>
      <c r="D111" s="425" t="s">
        <v>150</v>
      </c>
      <c r="E111" s="283" t="s">
        <v>20</v>
      </c>
      <c r="F111" s="283" t="s">
        <v>21</v>
      </c>
      <c r="G111" s="283" t="s">
        <v>22</v>
      </c>
      <c r="H111" s="283" t="s">
        <v>23</v>
      </c>
      <c r="I111" s="320" t="s">
        <v>151</v>
      </c>
      <c r="J111" s="251"/>
      <c r="K111" s="6"/>
    </row>
    <row r="112" spans="1:11" ht="36.75" thickBot="1">
      <c r="A112" s="248"/>
      <c r="B112" s="1262"/>
      <c r="C112" s="275"/>
      <c r="D112" s="430" t="s">
        <v>956</v>
      </c>
      <c r="E112" s="155"/>
      <c r="F112" s="155"/>
      <c r="G112" s="155"/>
      <c r="H112" s="155"/>
      <c r="I112" s="453">
        <f>SUM(E112:H112)</f>
        <v>0</v>
      </c>
      <c r="J112" s="251"/>
      <c r="K112" s="6"/>
    </row>
    <row r="113" spans="1:11" ht="24.75" thickBot="1">
      <c r="A113" s="248"/>
      <c r="B113" s="1262"/>
      <c r="C113" s="275"/>
      <c r="D113" s="430" t="s">
        <v>957</v>
      </c>
      <c r="E113" s="155"/>
      <c r="F113" s="155"/>
      <c r="G113" s="155"/>
      <c r="H113" s="155"/>
      <c r="I113" s="453">
        <f>SUM(E113:H113)</f>
        <v>0</v>
      </c>
      <c r="J113" s="251"/>
      <c r="K113" s="6"/>
    </row>
    <row r="114" spans="1:11" ht="24.75" thickBot="1">
      <c r="A114" s="248"/>
      <c r="B114" s="1263"/>
      <c r="C114" s="432"/>
      <c r="D114" s="430" t="s">
        <v>958</v>
      </c>
      <c r="E114" s="198" t="e">
        <f>+E113/E112</f>
        <v>#DIV/0!</v>
      </c>
      <c r="F114" s="198" t="e">
        <f>+F113/F112</f>
        <v>#DIV/0!</v>
      </c>
      <c r="G114" s="198" t="e">
        <f>+G113/G112</f>
        <v>#DIV/0!</v>
      </c>
      <c r="H114" s="198" t="e">
        <f>+H113/H112</f>
        <v>#DIV/0!</v>
      </c>
      <c r="I114" s="198" t="e">
        <f>+I113/I112</f>
        <v>#DIV/0!</v>
      </c>
      <c r="J114" s="251"/>
      <c r="K114" s="6"/>
    </row>
    <row r="115" spans="1:11" ht="15.75" thickBot="1">
      <c r="A115" s="248"/>
      <c r="B115" s="321"/>
      <c r="C115" s="307"/>
      <c r="D115" s="251"/>
      <c r="E115" s="251"/>
      <c r="F115" s="251"/>
      <c r="G115" s="251"/>
      <c r="H115" s="251"/>
      <c r="I115" s="268"/>
      <c r="J115" s="251"/>
      <c r="K115" s="6"/>
    </row>
    <row r="116" spans="1:11" s="416" customFormat="1" ht="36.75" thickBot="1">
      <c r="A116" s="248"/>
      <c r="B116" s="321"/>
      <c r="C116" s="307"/>
      <c r="D116" s="302" t="s">
        <v>1259</v>
      </c>
      <c r="E116" s="302" t="s">
        <v>1260</v>
      </c>
      <c r="F116" s="302" t="s">
        <v>702</v>
      </c>
      <c r="G116" s="302" t="s">
        <v>1261</v>
      </c>
      <c r="H116" s="251"/>
      <c r="I116" s="268"/>
      <c r="J116" s="251"/>
      <c r="K116" s="6"/>
    </row>
    <row r="117" spans="1:11" s="416" customFormat="1" ht="24.75" thickBot="1">
      <c r="A117" s="248"/>
      <c r="B117" s="321"/>
      <c r="C117" s="307"/>
      <c r="D117" s="302" t="str">
        <f>+D24</f>
        <v>Porcentaje de licencias ambientales con seguimiento (PLACS)</v>
      </c>
      <c r="E117" s="198" t="e">
        <f>+E24</f>
        <v>#DIV/0!</v>
      </c>
      <c r="F117" s="449"/>
      <c r="G117" s="198" t="e">
        <f>+E117*F117</f>
        <v>#DIV/0!</v>
      </c>
      <c r="H117" s="251"/>
      <c r="I117" s="268"/>
      <c r="J117" s="251"/>
      <c r="K117" s="6"/>
    </row>
    <row r="118" spans="1:11" s="416" customFormat="1" ht="24.75" thickBot="1">
      <c r="A118" s="248"/>
      <c r="B118" s="321"/>
      <c r="C118" s="307"/>
      <c r="D118" s="302" t="str">
        <f>+D55</f>
        <v>Porcentaje de concesiones de agua con seguimiento (PCACS)</v>
      </c>
      <c r="E118" s="198" t="e">
        <f>+E55</f>
        <v>#DIV/0!</v>
      </c>
      <c r="F118" s="449"/>
      <c r="G118" s="198" t="e">
        <f>+E118*F118</f>
        <v>#DIV/0!</v>
      </c>
      <c r="H118" s="251"/>
      <c r="I118" s="268"/>
      <c r="J118" s="251"/>
      <c r="K118" s="6"/>
    </row>
    <row r="119" spans="1:11" s="416" customFormat="1" ht="24.75" thickBot="1">
      <c r="A119" s="248"/>
      <c r="B119" s="321"/>
      <c r="C119" s="307"/>
      <c r="D119" s="302" t="str">
        <f>+D76</f>
        <v>Porcentaje de permisos de vertimiento de agua con seguimiento (PVACS)</v>
      </c>
      <c r="E119" s="198" t="e">
        <f>+E76</f>
        <v>#DIV/0!</v>
      </c>
      <c r="F119" s="449"/>
      <c r="G119" s="198" t="e">
        <f>+E119*F119</f>
        <v>#DIV/0!</v>
      </c>
      <c r="H119" s="251"/>
      <c r="I119" s="268"/>
      <c r="J119" s="251"/>
      <c r="K119" s="6"/>
    </row>
    <row r="120" spans="1:11" s="416" customFormat="1" ht="36.75" thickBot="1">
      <c r="A120" s="248"/>
      <c r="B120" s="321"/>
      <c r="C120" s="307"/>
      <c r="D120" s="302" t="str">
        <f>+D94</f>
        <v>Porcentaje de permisos de aprovechamiento forestal con seguimiento (PPAFCS)</v>
      </c>
      <c r="E120" s="198" t="e">
        <f>+E94</f>
        <v>#DIV/0!</v>
      </c>
      <c r="F120" s="449"/>
      <c r="G120" s="198" t="e">
        <f>+E120*F120</f>
        <v>#DIV/0!</v>
      </c>
      <c r="H120" s="251"/>
      <c r="I120" s="268"/>
      <c r="J120" s="251"/>
      <c r="K120" s="6"/>
    </row>
    <row r="121" spans="1:11" s="416" customFormat="1" ht="24.75" thickBot="1">
      <c r="A121" s="248"/>
      <c r="B121" s="321"/>
      <c r="C121" s="307"/>
      <c r="D121" s="302" t="str">
        <f>+D114</f>
        <v>Porcentaje de permisos de emisiones atmosféricas con seguimiento (PEACS)</v>
      </c>
      <c r="E121" s="198" t="e">
        <f>+E114</f>
        <v>#DIV/0!</v>
      </c>
      <c r="F121" s="449"/>
      <c r="G121" s="198" t="e">
        <f>+E121*F121</f>
        <v>#DIV/0!</v>
      </c>
      <c r="H121" s="251"/>
      <c r="I121" s="268"/>
      <c r="J121" s="251"/>
      <c r="K121" s="6"/>
    </row>
    <row r="122" spans="1:11" s="416" customFormat="1" ht="24.75" thickBot="1">
      <c r="A122" s="248"/>
      <c r="B122" s="321"/>
      <c r="C122" s="307"/>
      <c r="D122" s="302" t="s">
        <v>1258</v>
      </c>
      <c r="E122" s="302"/>
      <c r="F122" s="450" t="str">
        <f>+Formulas!D26</f>
        <v>ERROR: LA SUMA DE LA COLUMNA DEBE SER 100%</v>
      </c>
      <c r="G122" s="198" t="e">
        <f>SUM(G117:G121)</f>
        <v>#DIV/0!</v>
      </c>
      <c r="H122" s="251"/>
      <c r="I122" s="268"/>
      <c r="J122" s="251"/>
      <c r="K122" s="6"/>
    </row>
    <row r="123" spans="1:11" s="416" customFormat="1" ht="15.75" thickBot="1">
      <c r="B123" s="38"/>
      <c r="C123" s="89"/>
      <c r="D123" s="6"/>
      <c r="E123" s="6"/>
      <c r="F123" s="6"/>
      <c r="G123" s="6"/>
      <c r="H123" s="6"/>
      <c r="I123" s="88"/>
      <c r="J123" s="6"/>
      <c r="K123" s="6"/>
    </row>
    <row r="124" spans="1:11" ht="108.75" thickBot="1">
      <c r="B124" s="53" t="s">
        <v>34</v>
      </c>
      <c r="C124" s="99"/>
      <c r="D124" s="44" t="s">
        <v>959</v>
      </c>
      <c r="E124" s="6"/>
      <c r="F124" s="6"/>
      <c r="G124" s="6"/>
      <c r="H124" s="6"/>
      <c r="I124" s="88"/>
      <c r="J124" s="6"/>
      <c r="K124" s="6"/>
    </row>
    <row r="125" spans="1:11" ht="72.75" thickBot="1">
      <c r="B125" s="48" t="s">
        <v>36</v>
      </c>
      <c r="C125" s="3"/>
      <c r="D125" s="41" t="s">
        <v>159</v>
      </c>
      <c r="E125" s="6"/>
      <c r="F125" s="6"/>
      <c r="G125" s="6"/>
      <c r="H125" s="6"/>
      <c r="I125" s="88"/>
      <c r="J125" s="6"/>
      <c r="K125" s="6"/>
    </row>
    <row r="126" spans="1:11" ht="15.75" thickBot="1">
      <c r="B126" s="2"/>
      <c r="C126" s="77"/>
      <c r="D126" s="6"/>
      <c r="E126" s="6"/>
      <c r="F126" s="6"/>
      <c r="G126" s="6"/>
      <c r="H126" s="6"/>
      <c r="I126" s="88"/>
      <c r="J126" s="6"/>
      <c r="K126" s="6"/>
    </row>
    <row r="127" spans="1:11" ht="24" customHeight="1" thickBot="1">
      <c r="B127" s="1314" t="s">
        <v>38</v>
      </c>
      <c r="C127" s="1315"/>
      <c r="D127" s="1315"/>
      <c r="E127" s="1316"/>
      <c r="F127" s="6"/>
      <c r="G127" s="6"/>
      <c r="H127" s="6"/>
      <c r="I127" s="88"/>
      <c r="J127" s="6"/>
      <c r="K127" s="6"/>
    </row>
    <row r="128" spans="1:11" ht="15.75" thickBot="1">
      <c r="B128" s="1311">
        <v>1</v>
      </c>
      <c r="C128" s="95"/>
      <c r="D128" s="49" t="s">
        <v>39</v>
      </c>
      <c r="E128" s="169"/>
      <c r="F128" s="6"/>
      <c r="G128" s="6"/>
      <c r="H128" s="6"/>
      <c r="I128" s="88"/>
      <c r="J128" s="6"/>
      <c r="K128" s="6"/>
    </row>
    <row r="129" spans="2:11" ht="15.75" thickBot="1">
      <c r="B129" s="1312"/>
      <c r="C129" s="95"/>
      <c r="D129" s="41" t="s">
        <v>40</v>
      </c>
      <c r="E129" s="169"/>
      <c r="F129" s="6"/>
      <c r="G129" s="6"/>
      <c r="H129" s="6"/>
      <c r="I129" s="88"/>
      <c r="J129" s="6"/>
      <c r="K129" s="6"/>
    </row>
    <row r="130" spans="2:11" ht="15.75" thickBot="1">
      <c r="B130" s="1312"/>
      <c r="C130" s="95"/>
      <c r="D130" s="41" t="s">
        <v>41</v>
      </c>
      <c r="E130" s="169"/>
      <c r="F130" s="6"/>
      <c r="G130" s="6"/>
      <c r="H130" s="6"/>
      <c r="I130" s="88"/>
      <c r="J130" s="6"/>
      <c r="K130" s="6"/>
    </row>
    <row r="131" spans="2:11" ht="15.75" thickBot="1">
      <c r="B131" s="1312"/>
      <c r="C131" s="95"/>
      <c r="D131" s="41" t="s">
        <v>42</v>
      </c>
      <c r="E131" s="169"/>
      <c r="F131" s="6"/>
      <c r="G131" s="6"/>
      <c r="H131" s="6"/>
      <c r="I131" s="88"/>
      <c r="J131" s="6"/>
      <c r="K131" s="6"/>
    </row>
    <row r="132" spans="2:11" ht="15.75" thickBot="1">
      <c r="B132" s="1312"/>
      <c r="C132" s="95"/>
      <c r="D132" s="41" t="s">
        <v>43</v>
      </c>
      <c r="E132" s="169"/>
      <c r="F132" s="6"/>
      <c r="G132" s="6"/>
      <c r="H132" s="6"/>
      <c r="I132" s="88"/>
      <c r="J132" s="6"/>
      <c r="K132" s="6"/>
    </row>
    <row r="133" spans="2:11" ht="15.75" thickBot="1">
      <c r="B133" s="1312"/>
      <c r="C133" s="95"/>
      <c r="D133" s="41" t="s">
        <v>44</v>
      </c>
      <c r="E133" s="169"/>
      <c r="F133" s="6"/>
      <c r="G133" s="6"/>
      <c r="H133" s="6"/>
      <c r="I133" s="88"/>
      <c r="J133" s="6"/>
      <c r="K133" s="6"/>
    </row>
    <row r="134" spans="2:11" ht="15.75" thickBot="1">
      <c r="B134" s="1313"/>
      <c r="C134" s="3"/>
      <c r="D134" s="41" t="s">
        <v>45</v>
      </c>
      <c r="E134" s="169"/>
      <c r="F134" s="6"/>
      <c r="G134" s="6"/>
      <c r="H134" s="6"/>
      <c r="I134" s="88"/>
      <c r="J134" s="6"/>
      <c r="K134" s="6"/>
    </row>
    <row r="135" spans="2:11" ht="15.75" thickBot="1">
      <c r="B135" s="2"/>
      <c r="C135" s="77"/>
      <c r="D135" s="6"/>
      <c r="E135" s="6"/>
      <c r="F135" s="6"/>
      <c r="G135" s="6"/>
      <c r="H135" s="6"/>
      <c r="I135" s="88"/>
      <c r="J135" s="6"/>
      <c r="K135" s="6"/>
    </row>
    <row r="136" spans="2:11" ht="15.75" thickBot="1">
      <c r="B136" s="1314" t="s">
        <v>46</v>
      </c>
      <c r="C136" s="1315"/>
      <c r="D136" s="1315"/>
      <c r="E136" s="1316"/>
      <c r="F136" s="6"/>
      <c r="G136" s="6"/>
      <c r="H136" s="6"/>
      <c r="I136" s="88"/>
      <c r="J136" s="6"/>
      <c r="K136" s="6"/>
    </row>
    <row r="137" spans="2:11" ht="15.75" thickBot="1">
      <c r="B137" s="1311">
        <v>1</v>
      </c>
      <c r="C137" s="95"/>
      <c r="D137" s="49" t="s">
        <v>39</v>
      </c>
      <c r="E137" s="436" t="s">
        <v>47</v>
      </c>
      <c r="F137" s="6"/>
      <c r="G137" s="6"/>
      <c r="H137" s="6"/>
      <c r="I137" s="88"/>
      <c r="J137" s="6"/>
      <c r="K137" s="6"/>
    </row>
    <row r="138" spans="2:11" ht="15.75" thickBot="1">
      <c r="B138" s="1312"/>
      <c r="C138" s="95"/>
      <c r="D138" s="41" t="s">
        <v>40</v>
      </c>
      <c r="E138" s="436" t="s">
        <v>160</v>
      </c>
      <c r="F138" s="6"/>
      <c r="G138" s="6"/>
      <c r="H138" s="6"/>
      <c r="I138" s="88"/>
      <c r="J138" s="6"/>
      <c r="K138" s="6"/>
    </row>
    <row r="139" spans="2:11" ht="15.75" thickBot="1">
      <c r="B139" s="1312"/>
      <c r="C139" s="95"/>
      <c r="D139" s="41" t="s">
        <v>41</v>
      </c>
      <c r="E139" s="174"/>
      <c r="F139" s="6"/>
      <c r="G139" s="6"/>
      <c r="H139" s="6"/>
      <c r="I139" s="88"/>
      <c r="J139" s="6"/>
      <c r="K139" s="6"/>
    </row>
    <row r="140" spans="2:11" ht="15.75" thickBot="1">
      <c r="B140" s="1312"/>
      <c r="C140" s="95"/>
      <c r="D140" s="41" t="s">
        <v>42</v>
      </c>
      <c r="E140" s="174"/>
      <c r="F140" s="6"/>
      <c r="G140" s="6"/>
      <c r="H140" s="6"/>
      <c r="I140" s="88"/>
      <c r="J140" s="6"/>
      <c r="K140" s="6"/>
    </row>
    <row r="141" spans="2:11" ht="15.75" thickBot="1">
      <c r="B141" s="1312"/>
      <c r="C141" s="95"/>
      <c r="D141" s="41" t="s">
        <v>43</v>
      </c>
      <c r="E141" s="174"/>
      <c r="F141" s="6"/>
      <c r="G141" s="6"/>
      <c r="H141" s="6"/>
      <c r="I141" s="88"/>
      <c r="J141" s="6"/>
      <c r="K141" s="6"/>
    </row>
    <row r="142" spans="2:11" ht="15.75" thickBot="1">
      <c r="B142" s="1312"/>
      <c r="C142" s="95"/>
      <c r="D142" s="41" t="s">
        <v>44</v>
      </c>
      <c r="E142" s="174"/>
      <c r="F142" s="6"/>
      <c r="G142" s="6"/>
      <c r="H142" s="6"/>
      <c r="I142" s="88"/>
      <c r="J142" s="6"/>
      <c r="K142" s="6"/>
    </row>
    <row r="143" spans="2:11" ht="15.75" thickBot="1">
      <c r="B143" s="1313"/>
      <c r="C143" s="3"/>
      <c r="D143" s="41" t="s">
        <v>45</v>
      </c>
      <c r="E143" s="174"/>
      <c r="F143" s="6"/>
      <c r="G143" s="6"/>
      <c r="H143" s="6"/>
      <c r="I143" s="88"/>
      <c r="J143" s="6"/>
      <c r="K143" s="6"/>
    </row>
    <row r="144" spans="2:11" ht="15.75" thickBot="1">
      <c r="B144" s="2"/>
      <c r="C144" s="77"/>
      <c r="D144" s="6"/>
      <c r="E144" s="6"/>
      <c r="F144" s="6"/>
      <c r="G144" s="6"/>
      <c r="H144" s="6"/>
      <c r="I144" s="88"/>
      <c r="J144" s="6"/>
      <c r="K144" s="6"/>
    </row>
    <row r="145" spans="2:11" ht="15" customHeight="1" thickBot="1">
      <c r="B145" s="173" t="s">
        <v>49</v>
      </c>
      <c r="C145" s="127"/>
      <c r="D145" s="127"/>
      <c r="E145" s="128"/>
      <c r="G145" s="6"/>
      <c r="H145" s="6"/>
      <c r="I145" s="88"/>
      <c r="J145" s="6"/>
      <c r="K145" s="6"/>
    </row>
    <row r="146" spans="2:11" ht="24.75" thickBot="1">
      <c r="B146" s="48" t="s">
        <v>50</v>
      </c>
      <c r="C146" s="41" t="s">
        <v>51</v>
      </c>
      <c r="D146" s="41" t="s">
        <v>52</v>
      </c>
      <c r="E146" s="41" t="s">
        <v>53</v>
      </c>
      <c r="F146" s="6"/>
      <c r="G146" s="6"/>
      <c r="H146" s="6"/>
      <c r="I146" s="88"/>
      <c r="J146" s="6"/>
    </row>
    <row r="147" spans="2:11" ht="60.75" thickBot="1">
      <c r="B147" s="50">
        <v>42401</v>
      </c>
      <c r="C147" s="41">
        <v>0.01</v>
      </c>
      <c r="D147" s="51" t="s">
        <v>960</v>
      </c>
      <c r="E147" s="41"/>
      <c r="F147" s="6"/>
      <c r="G147" s="6"/>
      <c r="H147" s="6"/>
      <c r="I147" s="88"/>
      <c r="J147" s="6"/>
    </row>
    <row r="148" spans="2:11" ht="15.75" thickBot="1">
      <c r="B148" s="4"/>
      <c r="C148" s="96"/>
      <c r="D148" s="6"/>
      <c r="E148" s="6"/>
      <c r="F148" s="6"/>
      <c r="G148" s="6"/>
      <c r="H148" s="6"/>
      <c r="I148" s="88"/>
      <c r="J148" s="6"/>
      <c r="K148" s="6"/>
    </row>
    <row r="149" spans="2:11" ht="15.75" thickBot="1">
      <c r="B149" s="447" t="s">
        <v>55</v>
      </c>
      <c r="C149" s="97"/>
      <c r="D149" s="6"/>
      <c r="E149" s="6"/>
      <c r="F149" s="6"/>
      <c r="G149" s="6"/>
      <c r="H149" s="6"/>
      <c r="I149" s="88"/>
      <c r="J149" s="6"/>
      <c r="K149" s="6"/>
    </row>
    <row r="150" spans="2:11" ht="63" customHeight="1" thickBot="1">
      <c r="B150" s="1458"/>
      <c r="C150" s="1459"/>
      <c r="D150" s="1459"/>
      <c r="E150" s="1460"/>
      <c r="F150" s="6"/>
      <c r="G150" s="6"/>
      <c r="H150" s="6"/>
      <c r="I150" s="88"/>
      <c r="J150" s="6"/>
      <c r="K150" s="6"/>
    </row>
    <row r="151" spans="2:11" ht="15.75" thickBot="1">
      <c r="B151" s="6"/>
      <c r="D151" s="6"/>
      <c r="E151" s="6"/>
      <c r="F151" s="6"/>
      <c r="G151" s="6"/>
      <c r="H151" s="6"/>
      <c r="I151" s="88"/>
      <c r="J151" s="6"/>
      <c r="K151" s="6"/>
    </row>
    <row r="152" spans="2:11" ht="24.75" thickBot="1">
      <c r="B152" s="52" t="s">
        <v>56</v>
      </c>
      <c r="C152" s="98"/>
      <c r="D152" s="6"/>
      <c r="E152" s="6"/>
      <c r="F152" s="6"/>
      <c r="G152" s="6"/>
      <c r="H152" s="6"/>
      <c r="I152" s="88"/>
      <c r="J152" s="6"/>
      <c r="K152" s="6"/>
    </row>
    <row r="153" spans="2:11" ht="15.75" thickBot="1">
      <c r="B153" s="2" t="s">
        <v>898</v>
      </c>
      <c r="C153" s="77"/>
      <c r="D153" s="6"/>
      <c r="E153" s="6"/>
      <c r="F153" s="6"/>
      <c r="G153" s="6"/>
      <c r="H153" s="6"/>
      <c r="I153" s="88"/>
      <c r="J153" s="6"/>
      <c r="K153" s="6"/>
    </row>
    <row r="154" spans="2:11" ht="60.75" thickBot="1">
      <c r="B154" s="53" t="s">
        <v>57</v>
      </c>
      <c r="C154" s="99"/>
      <c r="D154" s="44" t="s">
        <v>899</v>
      </c>
      <c r="E154" s="6"/>
      <c r="F154" s="6"/>
      <c r="G154" s="6"/>
      <c r="H154" s="6"/>
      <c r="I154" s="88"/>
      <c r="J154" s="6"/>
      <c r="K154" s="6"/>
    </row>
    <row r="155" spans="2:11">
      <c r="B155" s="1311" t="s">
        <v>59</v>
      </c>
      <c r="C155" s="95"/>
      <c r="D155" s="54" t="s">
        <v>60</v>
      </c>
      <c r="E155" s="6"/>
      <c r="F155" s="6"/>
      <c r="G155" s="6"/>
      <c r="H155" s="6"/>
      <c r="I155" s="88"/>
      <c r="J155" s="6"/>
      <c r="K155" s="6"/>
    </row>
    <row r="156" spans="2:11" ht="108">
      <c r="B156" s="1312"/>
      <c r="C156" s="95"/>
      <c r="D156" s="47" t="s">
        <v>900</v>
      </c>
      <c r="E156" s="6"/>
      <c r="F156" s="6"/>
      <c r="G156" s="6"/>
      <c r="H156" s="6"/>
      <c r="I156" s="88"/>
      <c r="J156" s="6"/>
      <c r="K156" s="6"/>
    </row>
    <row r="157" spans="2:11">
      <c r="B157" s="1312"/>
      <c r="C157" s="95"/>
      <c r="D157" s="54" t="s">
        <v>134</v>
      </c>
      <c r="E157" s="6"/>
      <c r="F157" s="6"/>
      <c r="G157" s="6"/>
      <c r="H157" s="6"/>
      <c r="I157" s="88"/>
      <c r="J157" s="6"/>
      <c r="K157" s="6"/>
    </row>
    <row r="158" spans="2:11">
      <c r="B158" s="1312"/>
      <c r="C158" s="95"/>
      <c r="D158" s="47" t="s">
        <v>64</v>
      </c>
      <c r="E158" s="6"/>
      <c r="F158" s="6"/>
      <c r="G158" s="6"/>
      <c r="H158" s="6"/>
      <c r="I158" s="88"/>
      <c r="J158" s="6"/>
      <c r="K158" s="6"/>
    </row>
    <row r="159" spans="2:11">
      <c r="B159" s="1312"/>
      <c r="C159" s="95"/>
      <c r="D159" s="47" t="s">
        <v>65</v>
      </c>
      <c r="E159" s="6"/>
      <c r="F159" s="6"/>
      <c r="G159" s="6"/>
      <c r="H159" s="6"/>
      <c r="I159" s="88"/>
      <c r="J159" s="6"/>
      <c r="K159" s="6"/>
    </row>
    <row r="160" spans="2:11">
      <c r="B160" s="1312"/>
      <c r="C160" s="95"/>
      <c r="D160" s="47" t="s">
        <v>853</v>
      </c>
      <c r="E160" s="6"/>
      <c r="F160" s="6"/>
      <c r="G160" s="6"/>
      <c r="H160" s="6"/>
      <c r="I160" s="88"/>
      <c r="J160" s="6"/>
      <c r="K160" s="6"/>
    </row>
    <row r="161" spans="2:11" ht="36.75" thickBot="1">
      <c r="B161" s="1313"/>
      <c r="C161" s="3"/>
      <c r="D161" s="41" t="s">
        <v>901</v>
      </c>
      <c r="E161" s="6"/>
      <c r="F161" s="6"/>
      <c r="G161" s="6"/>
      <c r="H161" s="6"/>
      <c r="I161" s="88"/>
      <c r="J161" s="6"/>
      <c r="K161" s="6"/>
    </row>
    <row r="162" spans="2:11" ht="24.75" thickBot="1">
      <c r="B162" s="48" t="s">
        <v>72</v>
      </c>
      <c r="C162" s="3"/>
      <c r="D162" s="41"/>
      <c r="E162" s="6"/>
      <c r="F162" s="6"/>
      <c r="G162" s="6"/>
      <c r="H162" s="6"/>
      <c r="I162" s="88"/>
      <c r="J162" s="6"/>
      <c r="K162" s="6"/>
    </row>
    <row r="163" spans="2:11" ht="312">
      <c r="B163" s="1311" t="s">
        <v>73</v>
      </c>
      <c r="C163" s="95"/>
      <c r="D163" s="47" t="s">
        <v>902</v>
      </c>
      <c r="E163" s="6"/>
      <c r="F163" s="6"/>
      <c r="G163" s="6"/>
      <c r="H163" s="6"/>
      <c r="I163" s="88"/>
      <c r="J163" s="6"/>
      <c r="K163" s="6"/>
    </row>
    <row r="164" spans="2:11" ht="324">
      <c r="B164" s="1312"/>
      <c r="C164" s="95"/>
      <c r="D164" s="47" t="s">
        <v>903</v>
      </c>
      <c r="E164" s="6"/>
      <c r="F164" s="6"/>
      <c r="G164" s="6"/>
      <c r="H164" s="6"/>
      <c r="I164" s="88"/>
      <c r="J164" s="6"/>
      <c r="K164" s="6"/>
    </row>
    <row r="165" spans="2:11" ht="108">
      <c r="B165" s="1312"/>
      <c r="C165" s="95"/>
      <c r="D165" s="47" t="s">
        <v>904</v>
      </c>
      <c r="E165" s="6"/>
      <c r="F165" s="6"/>
      <c r="G165" s="6"/>
      <c r="H165" s="6"/>
      <c r="I165" s="88"/>
      <c r="J165" s="6"/>
      <c r="K165" s="6"/>
    </row>
    <row r="166" spans="2:11" ht="72.75" thickBot="1">
      <c r="B166" s="1313"/>
      <c r="C166" s="3"/>
      <c r="D166" s="41" t="s">
        <v>905</v>
      </c>
      <c r="E166" s="6"/>
      <c r="F166" s="6"/>
      <c r="G166" s="6"/>
      <c r="H166" s="6"/>
      <c r="I166" s="88"/>
      <c r="J166" s="6"/>
      <c r="K166" s="6"/>
    </row>
    <row r="167" spans="2:11" ht="24">
      <c r="B167" s="1311" t="s">
        <v>90</v>
      </c>
      <c r="C167" s="95"/>
      <c r="D167" s="54" t="s">
        <v>897</v>
      </c>
      <c r="E167" s="6"/>
      <c r="F167" s="6"/>
      <c r="G167" s="6"/>
      <c r="H167" s="6"/>
      <c r="I167" s="88"/>
      <c r="J167" s="6"/>
      <c r="K167" s="6"/>
    </row>
    <row r="168" spans="2:11">
      <c r="B168" s="1312"/>
      <c r="C168" s="95"/>
      <c r="D168" s="17"/>
      <c r="E168" s="6"/>
      <c r="F168" s="6"/>
      <c r="G168" s="6"/>
      <c r="H168" s="6"/>
      <c r="I168" s="88"/>
      <c r="J168" s="6"/>
      <c r="K168" s="6"/>
    </row>
    <row r="169" spans="2:11">
      <c r="B169" s="1312"/>
      <c r="C169" s="95"/>
      <c r="D169" s="47" t="s">
        <v>91</v>
      </c>
      <c r="E169" s="6"/>
      <c r="F169" s="6"/>
      <c r="G169" s="6"/>
      <c r="H169" s="6"/>
      <c r="I169" s="88"/>
      <c r="J169" s="6"/>
      <c r="K169" s="6"/>
    </row>
    <row r="170" spans="2:11" ht="37.5">
      <c r="B170" s="1312"/>
      <c r="C170" s="95"/>
      <c r="D170" s="47" t="s">
        <v>906</v>
      </c>
      <c r="E170" s="6"/>
      <c r="F170" s="6"/>
      <c r="G170" s="6"/>
      <c r="H170" s="6"/>
      <c r="I170" s="88"/>
      <c r="J170" s="6"/>
      <c r="K170" s="6"/>
    </row>
    <row r="171" spans="2:11" ht="37.5">
      <c r="B171" s="1312"/>
      <c r="C171" s="95"/>
      <c r="D171" s="47" t="s">
        <v>907</v>
      </c>
      <c r="E171" s="6"/>
      <c r="F171" s="6"/>
      <c r="G171" s="6"/>
      <c r="H171" s="6"/>
      <c r="I171" s="88"/>
      <c r="J171" s="6"/>
      <c r="K171" s="6"/>
    </row>
    <row r="172" spans="2:11" ht="60">
      <c r="B172" s="1312"/>
      <c r="C172" s="95"/>
      <c r="D172" s="47" t="s">
        <v>908</v>
      </c>
      <c r="E172" s="6"/>
      <c r="F172" s="6"/>
      <c r="G172" s="6"/>
      <c r="H172" s="6"/>
      <c r="I172" s="88"/>
      <c r="J172" s="6"/>
      <c r="K172" s="6"/>
    </row>
    <row r="173" spans="2:11" ht="97.5">
      <c r="B173" s="1312"/>
      <c r="C173" s="95"/>
      <c r="D173" s="47" t="s">
        <v>909</v>
      </c>
      <c r="E173" s="6"/>
      <c r="F173" s="6"/>
      <c r="G173" s="6"/>
      <c r="H173" s="6"/>
      <c r="I173" s="88"/>
      <c r="J173" s="6"/>
      <c r="K173" s="6"/>
    </row>
    <row r="174" spans="2:11" ht="24">
      <c r="B174" s="1312"/>
      <c r="C174" s="95"/>
      <c r="D174" s="54" t="s">
        <v>910</v>
      </c>
      <c r="E174" s="6"/>
      <c r="F174" s="6"/>
      <c r="G174" s="6"/>
      <c r="H174" s="6"/>
      <c r="I174" s="88"/>
      <c r="J174" s="6"/>
      <c r="K174" s="6"/>
    </row>
    <row r="175" spans="2:11">
      <c r="B175" s="1312"/>
      <c r="C175" s="95"/>
      <c r="D175" s="17"/>
      <c r="E175" s="6"/>
      <c r="F175" s="6"/>
      <c r="G175" s="6"/>
      <c r="H175" s="6"/>
      <c r="I175" s="88"/>
      <c r="J175" s="6"/>
      <c r="K175" s="6"/>
    </row>
    <row r="176" spans="2:11">
      <c r="B176" s="1312"/>
      <c r="C176" s="95"/>
      <c r="D176" s="47" t="s">
        <v>91</v>
      </c>
      <c r="E176" s="6"/>
      <c r="F176" s="6"/>
      <c r="G176" s="6"/>
      <c r="H176" s="6"/>
      <c r="I176" s="88"/>
      <c r="J176" s="6"/>
      <c r="K176" s="6"/>
    </row>
    <row r="177" spans="2:11" ht="37.5">
      <c r="B177" s="1312"/>
      <c r="C177" s="95"/>
      <c r="D177" s="47" t="s">
        <v>911</v>
      </c>
      <c r="E177" s="6"/>
      <c r="F177" s="6"/>
      <c r="G177" s="6"/>
      <c r="H177" s="6"/>
      <c r="I177" s="88"/>
      <c r="J177" s="6"/>
      <c r="K177" s="6"/>
    </row>
    <row r="178" spans="2:11" ht="37.5">
      <c r="B178" s="1312"/>
      <c r="C178" s="95"/>
      <c r="D178" s="47" t="s">
        <v>912</v>
      </c>
      <c r="E178" s="6"/>
      <c r="F178" s="6"/>
      <c r="G178" s="6"/>
      <c r="H178" s="6"/>
      <c r="I178" s="88"/>
      <c r="J178" s="6"/>
      <c r="K178" s="6"/>
    </row>
    <row r="179" spans="2:11" ht="37.5">
      <c r="B179" s="1312"/>
      <c r="C179" s="95"/>
      <c r="D179" s="47" t="s">
        <v>913</v>
      </c>
      <c r="E179" s="6"/>
      <c r="F179" s="6"/>
      <c r="G179" s="6"/>
      <c r="H179" s="6"/>
      <c r="I179" s="88"/>
      <c r="J179" s="6"/>
      <c r="K179" s="6"/>
    </row>
    <row r="180" spans="2:11" ht="60">
      <c r="B180" s="1312"/>
      <c r="C180" s="95"/>
      <c r="D180" s="47" t="s">
        <v>908</v>
      </c>
      <c r="E180" s="6"/>
      <c r="F180" s="6"/>
      <c r="G180" s="6"/>
      <c r="H180" s="6"/>
      <c r="I180" s="88"/>
      <c r="J180" s="6"/>
      <c r="K180" s="6"/>
    </row>
    <row r="181" spans="2:11" ht="60.75" thickBot="1">
      <c r="B181" s="1313"/>
      <c r="C181" s="3"/>
      <c r="D181" s="41" t="s">
        <v>914</v>
      </c>
      <c r="E181" s="6"/>
      <c r="F181" s="6"/>
      <c r="G181" s="6"/>
      <c r="H181" s="6"/>
      <c r="I181" s="88"/>
      <c r="J181" s="6"/>
      <c r="K181" s="6"/>
    </row>
    <row r="182" spans="2:11">
      <c r="B182" s="6"/>
      <c r="D182" s="6"/>
      <c r="E182" s="6"/>
      <c r="F182" s="6"/>
      <c r="G182" s="6"/>
      <c r="H182" s="6"/>
      <c r="I182" s="88"/>
      <c r="J182" s="6"/>
      <c r="K182" s="6"/>
    </row>
    <row r="183" spans="2:11">
      <c r="B183" s="6"/>
      <c r="D183" s="6"/>
      <c r="E183" s="6"/>
      <c r="F183" s="6"/>
      <c r="G183" s="6"/>
      <c r="H183" s="6"/>
      <c r="I183" s="88"/>
      <c r="J183" s="6"/>
      <c r="K183" s="6"/>
    </row>
    <row r="184" spans="2:11">
      <c r="B184" s="6"/>
      <c r="D184" s="6"/>
      <c r="E184" s="6"/>
      <c r="F184" s="6"/>
      <c r="G184" s="6"/>
      <c r="H184" s="6"/>
      <c r="I184" s="88"/>
      <c r="J184" s="6"/>
      <c r="K184" s="6"/>
    </row>
    <row r="185" spans="2:11">
      <c r="B185" s="6"/>
      <c r="D185" s="6"/>
      <c r="E185" s="6"/>
      <c r="F185" s="6"/>
      <c r="G185" s="6"/>
      <c r="H185" s="6"/>
      <c r="I185" s="88"/>
      <c r="J185" s="6"/>
      <c r="K185" s="6"/>
    </row>
    <row r="186" spans="2:11">
      <c r="B186" s="6"/>
      <c r="D186" s="6"/>
      <c r="E186" s="6"/>
      <c r="F186" s="6"/>
      <c r="G186" s="6"/>
      <c r="H186" s="6"/>
      <c r="I186" s="88"/>
      <c r="J186" s="6"/>
      <c r="K186" s="6"/>
    </row>
    <row r="187" spans="2:11">
      <c r="B187" s="6"/>
      <c r="D187" s="6"/>
      <c r="E187" s="6"/>
      <c r="F187" s="6"/>
      <c r="G187" s="6"/>
      <c r="H187" s="6"/>
      <c r="I187" s="88"/>
      <c r="J187" s="6"/>
      <c r="K187" s="6"/>
    </row>
    <row r="188" spans="2:11">
      <c r="B188" s="6"/>
      <c r="D188" s="6"/>
      <c r="E188" s="6"/>
      <c r="F188" s="6"/>
      <c r="G188" s="6"/>
      <c r="H188" s="6"/>
      <c r="I188" s="88"/>
      <c r="J188" s="6"/>
      <c r="K188" s="6"/>
    </row>
    <row r="189" spans="2:11">
      <c r="B189" s="6"/>
      <c r="D189" s="6"/>
      <c r="E189" s="6"/>
      <c r="F189" s="6"/>
      <c r="G189" s="6"/>
      <c r="H189" s="6"/>
      <c r="I189" s="88"/>
      <c r="J189" s="6"/>
      <c r="K189" s="6"/>
    </row>
    <row r="190" spans="2:11">
      <c r="B190" s="6"/>
      <c r="D190" s="6"/>
      <c r="E190" s="6"/>
      <c r="F190" s="6"/>
      <c r="G190" s="6"/>
      <c r="H190" s="6"/>
      <c r="I190" s="88"/>
      <c r="J190" s="6"/>
      <c r="K190" s="6"/>
    </row>
    <row r="191" spans="2:11">
      <c r="B191" s="6"/>
      <c r="D191" s="6"/>
      <c r="E191" s="6"/>
      <c r="F191" s="6"/>
      <c r="G191" s="6"/>
      <c r="H191" s="6"/>
      <c r="I191" s="88"/>
      <c r="J191" s="6"/>
      <c r="K191" s="6"/>
    </row>
    <row r="192" spans="2:11">
      <c r="B192" s="6"/>
      <c r="D192" s="6"/>
      <c r="E192" s="6"/>
      <c r="F192" s="6"/>
      <c r="G192" s="6"/>
      <c r="H192" s="6"/>
      <c r="I192" s="88"/>
      <c r="J192" s="6"/>
      <c r="K192" s="6"/>
    </row>
    <row r="193" spans="2:11">
      <c r="B193" s="6"/>
      <c r="D193" s="6"/>
      <c r="E193" s="6"/>
      <c r="F193" s="6"/>
      <c r="G193" s="6"/>
      <c r="H193" s="6"/>
      <c r="I193" s="88"/>
      <c r="J193" s="6"/>
      <c r="K193" s="6"/>
    </row>
    <row r="194" spans="2:11">
      <c r="B194" s="6"/>
      <c r="D194" s="6"/>
      <c r="E194" s="6"/>
      <c r="F194" s="6"/>
      <c r="G194" s="6"/>
      <c r="H194" s="6"/>
      <c r="I194" s="88"/>
      <c r="J194" s="6"/>
      <c r="K194" s="6"/>
    </row>
    <row r="195" spans="2:11">
      <c r="B195" s="6"/>
      <c r="D195" s="6"/>
      <c r="E195" s="6"/>
      <c r="F195" s="6"/>
      <c r="G195" s="6"/>
      <c r="H195" s="6"/>
      <c r="I195" s="88"/>
      <c r="J195" s="6"/>
      <c r="K195" s="6"/>
    </row>
    <row r="196" spans="2:11">
      <c r="B196" s="6"/>
      <c r="D196" s="6"/>
      <c r="E196" s="6"/>
      <c r="F196" s="6"/>
      <c r="G196" s="6"/>
      <c r="H196" s="6"/>
      <c r="I196" s="88"/>
      <c r="J196" s="6"/>
      <c r="K196" s="6"/>
    </row>
    <row r="197" spans="2:11">
      <c r="B197" s="6"/>
      <c r="D197" s="6"/>
      <c r="E197" s="6"/>
      <c r="F197" s="6"/>
      <c r="G197" s="6"/>
      <c r="H197" s="6"/>
      <c r="I197" s="88"/>
      <c r="J197" s="6"/>
      <c r="K197" s="6"/>
    </row>
  </sheetData>
  <mergeCells count="59">
    <mergeCell ref="A1:P1"/>
    <mergeCell ref="A2:P2"/>
    <mergeCell ref="A3:P3"/>
    <mergeCell ref="A4:D4"/>
    <mergeCell ref="A5:P5"/>
    <mergeCell ref="B10:D10"/>
    <mergeCell ref="F10:S10"/>
    <mergeCell ref="F11:S11"/>
    <mergeCell ref="E12:R12"/>
    <mergeCell ref="E13:R13"/>
    <mergeCell ref="B150:E150"/>
    <mergeCell ref="B155:B161"/>
    <mergeCell ref="B163:B166"/>
    <mergeCell ref="B167:B181"/>
    <mergeCell ref="D27:D28"/>
    <mergeCell ref="E27:E28"/>
    <mergeCell ref="D56:I56"/>
    <mergeCell ref="D57:I57"/>
    <mergeCell ref="D58:I58"/>
    <mergeCell ref="D63:I63"/>
    <mergeCell ref="D64:I64"/>
    <mergeCell ref="D65:I65"/>
    <mergeCell ref="D70:I70"/>
    <mergeCell ref="D103:I103"/>
    <mergeCell ref="D72:I72"/>
    <mergeCell ref="D78:I78"/>
    <mergeCell ref="G27:G28"/>
    <mergeCell ref="B15:B114"/>
    <mergeCell ref="D15:I15"/>
    <mergeCell ref="D16:I16"/>
    <mergeCell ref="D17:I17"/>
    <mergeCell ref="D20:I20"/>
    <mergeCell ref="D25:I25"/>
    <mergeCell ref="D26:I26"/>
    <mergeCell ref="D42:I42"/>
    <mergeCell ref="D43:I43"/>
    <mergeCell ref="F27:F28"/>
    <mergeCell ref="D71:I71"/>
    <mergeCell ref="D44:I44"/>
    <mergeCell ref="D49:I49"/>
    <mergeCell ref="D50:I50"/>
    <mergeCell ref="D51:I51"/>
    <mergeCell ref="D84:I84"/>
    <mergeCell ref="D85:I85"/>
    <mergeCell ref="D89:I89"/>
    <mergeCell ref="D90:I90"/>
    <mergeCell ref="D79:I79"/>
    <mergeCell ref="D95:I95"/>
    <mergeCell ref="D96:I96"/>
    <mergeCell ref="D97:I97"/>
    <mergeCell ref="D102:I102"/>
    <mergeCell ref="B136:E136"/>
    <mergeCell ref="B137:B143"/>
    <mergeCell ref="D104:I104"/>
    <mergeCell ref="D108:I108"/>
    <mergeCell ref="D109:I109"/>
    <mergeCell ref="D110:I110"/>
    <mergeCell ref="B127:E127"/>
    <mergeCell ref="B128:B134"/>
  </mergeCells>
  <conditionalFormatting sqref="F122">
    <cfRule type="containsText" dxfId="38" priority="5" operator="containsText" text="ERROR">
      <formula>NOT(ISERROR(SEARCH("ERROR",F122)))</formula>
    </cfRule>
  </conditionalFormatting>
  <conditionalFormatting sqref="F10">
    <cfRule type="notContainsBlanks" dxfId="37" priority="4">
      <formula>LEN(TRIM(F10))&gt;0</formula>
    </cfRule>
  </conditionalFormatting>
  <conditionalFormatting sqref="F11:S11">
    <cfRule type="expression" dxfId="36" priority="2">
      <formula>E11="NO SE REPORTA"</formula>
    </cfRule>
    <cfRule type="expression" dxfId="35" priority="3">
      <formula>E10="NO APLICA"</formula>
    </cfRule>
  </conditionalFormatting>
  <conditionalFormatting sqref="E12:R12">
    <cfRule type="expression" dxfId="34"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06:E107 E18:E19 E99:H100 E46:E48 E22:H23 E53:H54 E60:H61 E74:H75 E81:H82 E87:E88 E112:H113 E92:H93 E29:H40 E67:E69">
      <formula1>0</formula1>
    </dataValidation>
    <dataValidation allowBlank="1" showInputMessage="1" showErrorMessage="1" sqref="E62:H62 E76:I76 I74:I75 I81:I83 E83:H83 E24:H24 E41:H41 I53:I55 E55:H55 I60:I62"/>
    <dataValidation type="decimal" allowBlank="1" showInputMessage="1" showErrorMessage="1" errorTitle="ERROR" error="Escriba un valor entre 0% y 100%" sqref="F117:F121">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U179"/>
  <sheetViews>
    <sheetView showGridLines="0" topLeftCell="A7"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961</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6"/>
    </row>
    <row r="7" spans="1:21" ht="15.75" thickBot="1">
      <c r="A7" s="248"/>
      <c r="B7" s="254"/>
      <c r="C7" s="255"/>
      <c r="D7" s="251"/>
      <c r="E7" s="256"/>
      <c r="F7" s="251" t="s">
        <v>129</v>
      </c>
      <c r="G7" s="251"/>
      <c r="H7" s="251"/>
      <c r="I7" s="251"/>
      <c r="J7" s="251"/>
      <c r="K7" s="6"/>
    </row>
    <row r="8" spans="1:21" ht="15.75" thickBot="1">
      <c r="A8" s="248"/>
      <c r="B8" s="264" t="s">
        <v>1202</v>
      </c>
      <c r="C8" s="265">
        <v>2020</v>
      </c>
      <c r="D8" s="260" t="e">
        <f>IF(E10="NO APLICA","NO APLICA",IF(E11="NO SE REPORTA","SIN INFORMACION",+E21))</f>
        <v>#DIV/0!</v>
      </c>
      <c r="E8" s="267"/>
      <c r="F8" s="251" t="s">
        <v>130</v>
      </c>
      <c r="G8" s="251"/>
      <c r="H8" s="251"/>
      <c r="I8" s="251"/>
      <c r="J8" s="251"/>
      <c r="K8" s="6"/>
    </row>
    <row r="9" spans="1:21">
      <c r="A9" s="248"/>
      <c r="B9" s="513" t="s">
        <v>1203</v>
      </c>
      <c r="C9" s="268"/>
      <c r="D9" s="251"/>
      <c r="E9" s="251"/>
      <c r="F9" s="251"/>
      <c r="G9" s="251"/>
      <c r="H9" s="251"/>
      <c r="I9" s="251"/>
      <c r="J9" s="251"/>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A14" s="248"/>
      <c r="B14" s="513"/>
      <c r="C14" s="268"/>
      <c r="D14" s="251"/>
      <c r="E14" s="251"/>
      <c r="F14" s="251"/>
      <c r="G14" s="251"/>
      <c r="H14" s="251"/>
      <c r="I14" s="251"/>
      <c r="J14" s="251"/>
      <c r="K14" s="6"/>
    </row>
    <row r="15" spans="1:21">
      <c r="A15" s="248"/>
      <c r="B15" s="1261" t="s">
        <v>2</v>
      </c>
      <c r="C15" s="271"/>
      <c r="D15" s="1252"/>
      <c r="E15" s="1253"/>
      <c r="F15" s="1253"/>
      <c r="G15" s="1253"/>
      <c r="H15" s="1253"/>
      <c r="I15" s="1254"/>
      <c r="J15" s="251"/>
      <c r="K15" s="6"/>
    </row>
    <row r="16" spans="1:21" ht="15.75" thickBot="1">
      <c r="A16" s="248"/>
      <c r="B16" s="1262"/>
      <c r="C16" s="279"/>
      <c r="D16" s="1267" t="s">
        <v>3</v>
      </c>
      <c r="E16" s="1268"/>
      <c r="F16" s="1268"/>
      <c r="G16" s="1268"/>
      <c r="H16" s="1268"/>
      <c r="I16" s="1269"/>
      <c r="J16" s="251"/>
      <c r="K16" s="6"/>
    </row>
    <row r="17" spans="1:11" ht="15.75" thickBot="1">
      <c r="A17" s="248"/>
      <c r="B17" s="1262"/>
      <c r="C17" s="275"/>
      <c r="D17" s="425" t="s">
        <v>150</v>
      </c>
      <c r="E17" s="283" t="s">
        <v>20</v>
      </c>
      <c r="F17" s="283" t="s">
        <v>21</v>
      </c>
      <c r="G17" s="283" t="s">
        <v>22</v>
      </c>
      <c r="H17" s="283" t="s">
        <v>23</v>
      </c>
      <c r="I17" s="283" t="s">
        <v>151</v>
      </c>
      <c r="J17" s="251"/>
      <c r="K17" s="6"/>
    </row>
    <row r="18" spans="1:11" ht="36.75" thickBot="1">
      <c r="A18" s="248"/>
      <c r="B18" s="1262"/>
      <c r="C18" s="275"/>
      <c r="D18" s="430" t="s">
        <v>976</v>
      </c>
      <c r="E18" s="155"/>
      <c r="F18" s="155"/>
      <c r="G18" s="155"/>
      <c r="H18" s="155"/>
      <c r="I18" s="452">
        <f>SUM(E18:H18)</f>
        <v>0</v>
      </c>
      <c r="J18" s="251"/>
      <c r="K18" s="6"/>
    </row>
    <row r="19" spans="1:11" ht="36.75" thickBot="1">
      <c r="A19" s="248"/>
      <c r="B19" s="1262"/>
      <c r="C19" s="275"/>
      <c r="D19" s="430" t="s">
        <v>977</v>
      </c>
      <c r="E19" s="155"/>
      <c r="F19" s="155"/>
      <c r="G19" s="155"/>
      <c r="H19" s="155"/>
      <c r="I19" s="452">
        <f>SUM(E19:H19)</f>
        <v>0</v>
      </c>
      <c r="J19" s="251"/>
      <c r="K19" s="6"/>
    </row>
    <row r="20" spans="1:11" ht="36.75" thickBot="1">
      <c r="A20" s="248"/>
      <c r="B20" s="1262"/>
      <c r="C20" s="275"/>
      <c r="D20" s="430" t="s">
        <v>978</v>
      </c>
      <c r="E20" s="155"/>
      <c r="F20" s="155"/>
      <c r="G20" s="155"/>
      <c r="H20" s="155"/>
      <c r="I20" s="452">
        <f>SUM(E20:H20)</f>
        <v>0</v>
      </c>
      <c r="J20" s="251"/>
      <c r="K20" s="6"/>
    </row>
    <row r="21" spans="1:11" ht="24.75" thickBot="1">
      <c r="A21" s="248"/>
      <c r="B21" s="1263"/>
      <c r="C21" s="432"/>
      <c r="D21" s="430" t="s">
        <v>979</v>
      </c>
      <c r="E21" s="457" t="e">
        <f>+(E19+E20)/E18</f>
        <v>#DIV/0!</v>
      </c>
      <c r="F21" s="457" t="e">
        <f>+(F19+F20)/F18</f>
        <v>#DIV/0!</v>
      </c>
      <c r="G21" s="457" t="e">
        <f>+(G19+G20)/G18</f>
        <v>#DIV/0!</v>
      </c>
      <c r="H21" s="457" t="e">
        <f>+(H19+H20)/H18</f>
        <v>#DIV/0!</v>
      </c>
      <c r="I21" s="457" t="e">
        <f>+(I19+I20)/I18</f>
        <v>#DIV/0!</v>
      </c>
      <c r="J21" s="251"/>
      <c r="K21" s="6"/>
    </row>
    <row r="22" spans="1:11" ht="36" customHeight="1" thickBot="1">
      <c r="A22" s="248"/>
      <c r="B22" s="429" t="s">
        <v>34</v>
      </c>
      <c r="C22" s="289"/>
      <c r="D22" s="1264" t="s">
        <v>980</v>
      </c>
      <c r="E22" s="1265"/>
      <c r="F22" s="1265"/>
      <c r="G22" s="1265"/>
      <c r="H22" s="1265"/>
      <c r="I22" s="1266"/>
      <c r="J22" s="251"/>
      <c r="K22" s="6"/>
    </row>
    <row r="23" spans="1:11" ht="36" customHeight="1" thickBot="1">
      <c r="A23" s="248"/>
      <c r="B23" s="429" t="s">
        <v>36</v>
      </c>
      <c r="C23" s="289"/>
      <c r="D23" s="1264" t="s">
        <v>159</v>
      </c>
      <c r="E23" s="1265"/>
      <c r="F23" s="1265"/>
      <c r="G23" s="1265"/>
      <c r="H23" s="1265"/>
      <c r="I23" s="1266"/>
      <c r="J23" s="251"/>
      <c r="K23" s="6"/>
    </row>
    <row r="24" spans="1:11" ht="15.75" thickBot="1">
      <c r="A24" s="248"/>
      <c r="B24" s="252"/>
      <c r="C24" s="253"/>
      <c r="D24" s="251"/>
      <c r="E24" s="251"/>
      <c r="F24" s="251"/>
      <c r="G24" s="251"/>
      <c r="H24" s="251"/>
      <c r="I24" s="251"/>
      <c r="J24" s="251"/>
      <c r="K24" s="6"/>
    </row>
    <row r="25" spans="1:11" ht="24" customHeight="1" thickBot="1">
      <c r="A25" s="248"/>
      <c r="B25" s="1270" t="s">
        <v>38</v>
      </c>
      <c r="C25" s="1271"/>
      <c r="D25" s="1271"/>
      <c r="E25" s="1272"/>
      <c r="F25" s="251"/>
      <c r="G25" s="251"/>
      <c r="H25" s="251"/>
      <c r="I25" s="251"/>
      <c r="J25" s="251"/>
      <c r="K25" s="6"/>
    </row>
    <row r="26" spans="1:11" ht="15.75" thickBot="1">
      <c r="A26" s="248"/>
      <c r="B26" s="1261">
        <v>1</v>
      </c>
      <c r="C26" s="275"/>
      <c r="D26" s="292" t="s">
        <v>39</v>
      </c>
      <c r="E26" s="169"/>
      <c r="F26" s="251"/>
      <c r="G26" s="251"/>
      <c r="H26" s="251"/>
      <c r="I26" s="251"/>
      <c r="J26" s="251"/>
      <c r="K26" s="6"/>
    </row>
    <row r="27" spans="1:11" ht="15.75" thickBot="1">
      <c r="A27" s="248"/>
      <c r="B27" s="1262"/>
      <c r="C27" s="275"/>
      <c r="D27" s="430" t="s">
        <v>40</v>
      </c>
      <c r="E27" s="169"/>
      <c r="F27" s="251"/>
      <c r="G27" s="251"/>
      <c r="H27" s="251"/>
      <c r="I27" s="251"/>
      <c r="J27" s="251"/>
      <c r="K27" s="6"/>
    </row>
    <row r="28" spans="1:11" ht="15.75" thickBot="1">
      <c r="A28" s="248"/>
      <c r="B28" s="1262"/>
      <c r="C28" s="275"/>
      <c r="D28" s="430" t="s">
        <v>41</v>
      </c>
      <c r="E28" s="169"/>
      <c r="F28" s="251"/>
      <c r="G28" s="251"/>
      <c r="H28" s="251"/>
      <c r="I28" s="251"/>
      <c r="J28" s="251"/>
      <c r="K28" s="6"/>
    </row>
    <row r="29" spans="1:11" ht="15.75" thickBot="1">
      <c r="A29" s="248"/>
      <c r="B29" s="1262"/>
      <c r="C29" s="275"/>
      <c r="D29" s="430" t="s">
        <v>42</v>
      </c>
      <c r="E29" s="169"/>
      <c r="F29" s="251"/>
      <c r="G29" s="251"/>
      <c r="H29" s="251"/>
      <c r="I29" s="251"/>
      <c r="J29" s="251"/>
      <c r="K29" s="6"/>
    </row>
    <row r="30" spans="1:11" ht="15.75" thickBot="1">
      <c r="A30" s="248"/>
      <c r="B30" s="1262"/>
      <c r="C30" s="275"/>
      <c r="D30" s="430" t="s">
        <v>43</v>
      </c>
      <c r="E30" s="169"/>
      <c r="F30" s="251"/>
      <c r="G30" s="251"/>
      <c r="H30" s="251"/>
      <c r="I30" s="251"/>
      <c r="J30" s="251"/>
      <c r="K30" s="6"/>
    </row>
    <row r="31" spans="1:11" ht="15.75" thickBot="1">
      <c r="A31" s="248"/>
      <c r="B31" s="1262"/>
      <c r="C31" s="275"/>
      <c r="D31" s="430" t="s">
        <v>44</v>
      </c>
      <c r="E31" s="169"/>
      <c r="F31" s="251"/>
      <c r="G31" s="251"/>
      <c r="H31" s="251"/>
      <c r="I31" s="251"/>
      <c r="J31" s="251"/>
      <c r="K31" s="6"/>
    </row>
    <row r="32" spans="1:11" ht="15.75" thickBot="1">
      <c r="A32" s="248"/>
      <c r="B32" s="1263"/>
      <c r="C32" s="432"/>
      <c r="D32" s="430" t="s">
        <v>45</v>
      </c>
      <c r="E32" s="169"/>
      <c r="F32" s="251"/>
      <c r="G32" s="251"/>
      <c r="H32" s="251"/>
      <c r="I32" s="251"/>
      <c r="J32" s="251"/>
      <c r="K32" s="6"/>
    </row>
    <row r="33" spans="1:11" ht="15.75" thickBot="1">
      <c r="A33" s="248"/>
      <c r="B33" s="252"/>
      <c r="C33" s="253"/>
      <c r="D33" s="251"/>
      <c r="E33" s="251"/>
      <c r="F33" s="251"/>
      <c r="G33" s="251"/>
      <c r="H33" s="251"/>
      <c r="I33" s="251"/>
      <c r="J33" s="251"/>
      <c r="K33" s="6"/>
    </row>
    <row r="34" spans="1:11" ht="15.75" thickBot="1">
      <c r="A34" s="248"/>
      <c r="B34" s="1270" t="s">
        <v>46</v>
      </c>
      <c r="C34" s="1271"/>
      <c r="D34" s="1271"/>
      <c r="E34" s="1272"/>
      <c r="F34" s="251"/>
      <c r="G34" s="251"/>
      <c r="H34" s="251"/>
      <c r="I34" s="251"/>
      <c r="J34" s="251"/>
      <c r="K34" s="6"/>
    </row>
    <row r="35" spans="1:11" ht="15.75" thickBot="1">
      <c r="A35" s="248"/>
      <c r="B35" s="1261">
        <v>1</v>
      </c>
      <c r="C35" s="275"/>
      <c r="D35" s="292" t="s">
        <v>39</v>
      </c>
      <c r="E35" s="436" t="s">
        <v>47</v>
      </c>
      <c r="F35" s="251"/>
      <c r="G35" s="251"/>
      <c r="H35" s="251"/>
      <c r="I35" s="251"/>
      <c r="J35" s="251"/>
      <c r="K35" s="6"/>
    </row>
    <row r="36" spans="1:11" ht="15.75" thickBot="1">
      <c r="A36" s="248"/>
      <c r="B36" s="1262"/>
      <c r="C36" s="275"/>
      <c r="D36" s="430" t="s">
        <v>40</v>
      </c>
      <c r="E36" s="456" t="s">
        <v>48</v>
      </c>
      <c r="F36" s="251"/>
      <c r="G36" s="251"/>
      <c r="H36" s="251"/>
      <c r="I36" s="251"/>
      <c r="J36" s="251"/>
      <c r="K36" s="6"/>
    </row>
    <row r="37" spans="1:11" ht="15.75" thickBot="1">
      <c r="A37" s="248"/>
      <c r="B37" s="1262"/>
      <c r="C37" s="275"/>
      <c r="D37" s="430" t="s">
        <v>41</v>
      </c>
      <c r="E37" s="174"/>
      <c r="F37" s="251"/>
      <c r="G37" s="251"/>
      <c r="H37" s="251"/>
      <c r="I37" s="251"/>
      <c r="J37" s="251"/>
      <c r="K37" s="6"/>
    </row>
    <row r="38" spans="1:11" ht="15.75" thickBot="1">
      <c r="A38" s="248"/>
      <c r="B38" s="1262"/>
      <c r="C38" s="275"/>
      <c r="D38" s="430" t="s">
        <v>42</v>
      </c>
      <c r="E38" s="174"/>
      <c r="F38" s="251"/>
      <c r="G38" s="251"/>
      <c r="H38" s="251"/>
      <c r="I38" s="251"/>
      <c r="J38" s="251"/>
      <c r="K38" s="6"/>
    </row>
    <row r="39" spans="1:11" ht="15.75" thickBot="1">
      <c r="A39" s="248"/>
      <c r="B39" s="1262"/>
      <c r="C39" s="275"/>
      <c r="D39" s="430" t="s">
        <v>43</v>
      </c>
      <c r="E39" s="174"/>
      <c r="F39" s="251"/>
      <c r="G39" s="251"/>
      <c r="H39" s="251"/>
      <c r="I39" s="251"/>
      <c r="J39" s="251"/>
      <c r="K39" s="6"/>
    </row>
    <row r="40" spans="1:11" ht="15.75" thickBot="1">
      <c r="A40" s="248"/>
      <c r="B40" s="1262"/>
      <c r="C40" s="275"/>
      <c r="D40" s="430" t="s">
        <v>44</v>
      </c>
      <c r="E40" s="174"/>
      <c r="F40" s="251"/>
      <c r="G40" s="251"/>
      <c r="H40" s="251"/>
      <c r="I40" s="251"/>
      <c r="J40" s="251"/>
      <c r="K40" s="6"/>
    </row>
    <row r="41" spans="1:11" ht="15.75" thickBot="1">
      <c r="A41" s="248"/>
      <c r="B41" s="1263"/>
      <c r="C41" s="432"/>
      <c r="D41" s="430" t="s">
        <v>45</v>
      </c>
      <c r="E41" s="174"/>
      <c r="F41" s="251"/>
      <c r="G41" s="251"/>
      <c r="H41" s="251"/>
      <c r="I41" s="251"/>
      <c r="J41" s="251"/>
      <c r="K41" s="6"/>
    </row>
    <row r="42" spans="1:11" ht="15.75" thickBot="1">
      <c r="A42" s="248"/>
      <c r="B42" s="252"/>
      <c r="C42" s="253"/>
      <c r="D42" s="251"/>
      <c r="E42" s="251"/>
      <c r="F42" s="251"/>
      <c r="G42" s="251"/>
      <c r="H42" s="251"/>
      <c r="I42" s="251"/>
      <c r="J42" s="251"/>
      <c r="K42" s="6"/>
    </row>
    <row r="43" spans="1:11" ht="15" customHeight="1" thickBot="1">
      <c r="A43" s="248"/>
      <c r="B43" s="426" t="s">
        <v>49</v>
      </c>
      <c r="C43" s="427"/>
      <c r="D43" s="427"/>
      <c r="E43" s="428"/>
      <c r="F43" s="248"/>
      <c r="G43" s="251"/>
      <c r="H43" s="251"/>
      <c r="I43" s="251"/>
      <c r="J43" s="251"/>
      <c r="K43" s="6"/>
    </row>
    <row r="44" spans="1:11" ht="24.75" thickBot="1">
      <c r="A44" s="248"/>
      <c r="B44" s="429" t="s">
        <v>50</v>
      </c>
      <c r="C44" s="430" t="s">
        <v>51</v>
      </c>
      <c r="D44" s="430" t="s">
        <v>52</v>
      </c>
      <c r="E44" s="430" t="s">
        <v>53</v>
      </c>
      <c r="F44" s="251"/>
      <c r="G44" s="251"/>
      <c r="H44" s="251"/>
      <c r="I44" s="251"/>
      <c r="J44" s="251"/>
    </row>
    <row r="45" spans="1:11" ht="60.75" thickBot="1">
      <c r="A45" s="248"/>
      <c r="B45" s="298">
        <v>42401</v>
      </c>
      <c r="C45" s="430">
        <v>0.01</v>
      </c>
      <c r="D45" s="431" t="s">
        <v>981</v>
      </c>
      <c r="E45" s="430"/>
      <c r="F45" s="251"/>
      <c r="G45" s="251"/>
      <c r="H45" s="251"/>
      <c r="I45" s="251"/>
      <c r="J45" s="251"/>
    </row>
    <row r="46" spans="1:11" ht="15.75" thickBot="1">
      <c r="A46" s="248"/>
      <c r="B46" s="252"/>
      <c r="C46" s="253"/>
      <c r="D46" s="251"/>
      <c r="E46" s="251"/>
      <c r="F46" s="251"/>
      <c r="G46" s="251"/>
      <c r="H46" s="251"/>
      <c r="I46" s="251"/>
      <c r="J46" s="251"/>
      <c r="K46" s="6"/>
    </row>
    <row r="47" spans="1:11">
      <c r="A47" s="248"/>
      <c r="B47" s="300" t="s">
        <v>55</v>
      </c>
      <c r="C47" s="301"/>
      <c r="D47" s="251"/>
      <c r="E47" s="251"/>
      <c r="F47" s="251"/>
      <c r="G47" s="251"/>
      <c r="H47" s="251"/>
      <c r="I47" s="251"/>
      <c r="J47" s="251"/>
      <c r="K47" s="6"/>
    </row>
    <row r="48" spans="1:11">
      <c r="A48" s="248"/>
      <c r="B48" s="1461"/>
      <c r="C48" s="1462"/>
      <c r="D48" s="1462"/>
      <c r="E48" s="1463"/>
      <c r="F48" s="251"/>
      <c r="G48" s="251"/>
      <c r="H48" s="251"/>
      <c r="I48" s="251"/>
      <c r="J48" s="251"/>
      <c r="K48" s="6"/>
    </row>
    <row r="49" spans="1:11">
      <c r="A49" s="248"/>
      <c r="B49" s="1464"/>
      <c r="C49" s="1465"/>
      <c r="D49" s="1465"/>
      <c r="E49" s="1466"/>
      <c r="F49" s="251"/>
      <c r="G49" s="251"/>
      <c r="H49" s="251"/>
      <c r="I49" s="251"/>
      <c r="J49" s="251"/>
      <c r="K49" s="6"/>
    </row>
    <row r="50" spans="1:11" ht="15.75" thickBot="1">
      <c r="A50" s="248"/>
      <c r="B50" s="251"/>
      <c r="C50" s="268"/>
      <c r="D50" s="251"/>
      <c r="E50" s="251"/>
      <c r="F50" s="251"/>
      <c r="G50" s="251"/>
      <c r="H50" s="251"/>
      <c r="I50" s="251"/>
      <c r="J50" s="251"/>
      <c r="K50" s="6"/>
    </row>
    <row r="51" spans="1:11" ht="24.75" thickBot="1">
      <c r="B51" s="52" t="s">
        <v>56</v>
      </c>
      <c r="C51" s="98"/>
      <c r="D51" s="6"/>
      <c r="E51" s="6"/>
      <c r="F51" s="6"/>
      <c r="G51" s="6"/>
      <c r="H51" s="6"/>
      <c r="I51" s="6"/>
      <c r="J51" s="6"/>
      <c r="K51" s="6"/>
    </row>
    <row r="52" spans="1:11" ht="15.75" thickBot="1">
      <c r="B52" s="2"/>
      <c r="C52" s="77"/>
      <c r="D52" s="6"/>
      <c r="E52" s="6"/>
      <c r="F52" s="6"/>
      <c r="G52" s="6"/>
      <c r="H52" s="6"/>
      <c r="I52" s="6"/>
      <c r="J52" s="6"/>
      <c r="K52" s="6"/>
    </row>
    <row r="53" spans="1:11" ht="84.75" thickBot="1">
      <c r="B53" s="53" t="s">
        <v>57</v>
      </c>
      <c r="C53" s="99"/>
      <c r="D53" s="44" t="s">
        <v>962</v>
      </c>
      <c r="E53" s="6"/>
      <c r="F53" s="6"/>
      <c r="G53" s="6"/>
      <c r="H53" s="6"/>
      <c r="I53" s="6"/>
      <c r="J53" s="6"/>
      <c r="K53" s="6"/>
    </row>
    <row r="54" spans="1:11">
      <c r="B54" s="1311" t="s">
        <v>59</v>
      </c>
      <c r="C54" s="95"/>
      <c r="D54" s="54" t="s">
        <v>60</v>
      </c>
      <c r="E54" s="6"/>
      <c r="F54" s="6"/>
      <c r="G54" s="6"/>
      <c r="H54" s="6"/>
      <c r="I54" s="6"/>
      <c r="J54" s="6"/>
      <c r="K54" s="6"/>
    </row>
    <row r="55" spans="1:11" ht="72">
      <c r="B55" s="1312"/>
      <c r="C55" s="95"/>
      <c r="D55" s="54" t="s">
        <v>963</v>
      </c>
      <c r="E55" s="6"/>
      <c r="F55" s="6"/>
      <c r="G55" s="6"/>
      <c r="H55" s="6"/>
      <c r="I55" s="6"/>
      <c r="J55" s="6"/>
      <c r="K55" s="6"/>
    </row>
    <row r="56" spans="1:11">
      <c r="B56" s="1312"/>
      <c r="C56" s="95"/>
      <c r="D56" s="54" t="s">
        <v>134</v>
      </c>
      <c r="E56" s="6"/>
      <c r="F56" s="6"/>
      <c r="G56" s="6"/>
      <c r="H56" s="6"/>
      <c r="I56" s="6"/>
      <c r="J56" s="6"/>
      <c r="K56" s="6"/>
    </row>
    <row r="57" spans="1:11" ht="24">
      <c r="B57" s="1312"/>
      <c r="C57" s="95"/>
      <c r="D57" s="47" t="s">
        <v>964</v>
      </c>
      <c r="E57" s="6"/>
      <c r="F57" s="6"/>
      <c r="G57" s="6"/>
      <c r="H57" s="6"/>
      <c r="I57" s="6"/>
      <c r="J57" s="6"/>
      <c r="K57" s="6"/>
    </row>
    <row r="58" spans="1:11" ht="24">
      <c r="B58" s="1312"/>
      <c r="C58" s="95"/>
      <c r="D58" s="47" t="s">
        <v>965</v>
      </c>
      <c r="E58" s="6"/>
      <c r="F58" s="6"/>
      <c r="G58" s="6"/>
      <c r="H58" s="6"/>
      <c r="I58" s="6"/>
      <c r="J58" s="6"/>
      <c r="K58" s="6"/>
    </row>
    <row r="59" spans="1:11" ht="15.75" thickBot="1">
      <c r="B59" s="1313"/>
      <c r="C59" s="3"/>
      <c r="D59" s="41" t="s">
        <v>65</v>
      </c>
      <c r="E59" s="6"/>
      <c r="F59" s="6"/>
      <c r="G59" s="6"/>
      <c r="H59" s="6"/>
      <c r="I59" s="6"/>
      <c r="J59" s="6"/>
      <c r="K59" s="6"/>
    </row>
    <row r="60" spans="1:11" ht="24.75" thickBot="1">
      <c r="B60" s="48" t="s">
        <v>72</v>
      </c>
      <c r="C60" s="3"/>
      <c r="D60" s="41"/>
      <c r="E60" s="6"/>
      <c r="F60" s="6"/>
      <c r="G60" s="6"/>
      <c r="H60" s="6"/>
      <c r="I60" s="6"/>
      <c r="J60" s="6"/>
      <c r="K60" s="6"/>
    </row>
    <row r="61" spans="1:11" ht="132">
      <c r="B61" s="1311" t="s">
        <v>73</v>
      </c>
      <c r="C61" s="95"/>
      <c r="D61" s="47" t="s">
        <v>966</v>
      </c>
      <c r="E61" s="6"/>
      <c r="F61" s="6"/>
      <c r="G61" s="6"/>
      <c r="H61" s="6"/>
      <c r="I61" s="6"/>
      <c r="J61" s="6"/>
      <c r="K61" s="6"/>
    </row>
    <row r="62" spans="1:11" ht="324">
      <c r="B62" s="1312"/>
      <c r="C62" s="95"/>
      <c r="D62" s="47" t="s">
        <v>967</v>
      </c>
      <c r="E62" s="6"/>
      <c r="F62" s="6"/>
      <c r="G62" s="6"/>
      <c r="H62" s="6"/>
      <c r="I62" s="6"/>
      <c r="J62" s="6"/>
      <c r="K62" s="6"/>
    </row>
    <row r="63" spans="1:11" ht="84">
      <c r="B63" s="1312"/>
      <c r="C63" s="95"/>
      <c r="D63" s="47" t="s">
        <v>968</v>
      </c>
      <c r="E63" s="6"/>
      <c r="F63" s="6"/>
      <c r="G63" s="6"/>
      <c r="H63" s="6"/>
      <c r="I63" s="6"/>
      <c r="J63" s="6"/>
      <c r="K63" s="6"/>
    </row>
    <row r="64" spans="1:11" ht="72">
      <c r="B64" s="1312"/>
      <c r="C64" s="95"/>
      <c r="D64" s="47" t="s">
        <v>969</v>
      </c>
      <c r="E64" s="6"/>
      <c r="F64" s="6"/>
      <c r="G64" s="6"/>
      <c r="H64" s="6"/>
      <c r="I64" s="6"/>
      <c r="J64" s="6"/>
      <c r="K64" s="6"/>
    </row>
    <row r="65" spans="2:11" ht="60.75" thickBot="1">
      <c r="B65" s="1313"/>
      <c r="C65" s="3"/>
      <c r="D65" s="41" t="s">
        <v>970</v>
      </c>
      <c r="E65" s="6"/>
      <c r="F65" s="6"/>
      <c r="G65" s="6"/>
      <c r="H65" s="6"/>
      <c r="I65" s="6"/>
      <c r="J65" s="6"/>
      <c r="K65" s="6"/>
    </row>
    <row r="66" spans="2:11">
      <c r="B66" s="1311" t="s">
        <v>90</v>
      </c>
      <c r="C66" s="95"/>
      <c r="D66" s="47"/>
      <c r="E66" s="6"/>
      <c r="F66" s="6"/>
      <c r="G66" s="6"/>
      <c r="H66" s="6"/>
      <c r="I66" s="6"/>
      <c r="J66" s="6"/>
      <c r="K66" s="6"/>
    </row>
    <row r="67" spans="2:11">
      <c r="B67" s="1312"/>
      <c r="C67" s="95"/>
      <c r="D67" s="17"/>
      <c r="E67" s="6"/>
      <c r="F67" s="6"/>
      <c r="G67" s="6"/>
      <c r="H67" s="6"/>
      <c r="I67" s="6"/>
      <c r="J67" s="6"/>
      <c r="K67" s="6"/>
    </row>
    <row r="68" spans="2:11">
      <c r="B68" s="1312"/>
      <c r="C68" s="95"/>
      <c r="D68" s="47" t="s">
        <v>91</v>
      </c>
      <c r="E68" s="6"/>
      <c r="F68" s="6"/>
      <c r="G68" s="6"/>
      <c r="H68" s="6"/>
      <c r="I68" s="6"/>
      <c r="J68" s="6"/>
      <c r="K68" s="6"/>
    </row>
    <row r="69" spans="2:11" ht="25.5">
      <c r="B69" s="1312"/>
      <c r="C69" s="95"/>
      <c r="D69" s="47" t="s">
        <v>971</v>
      </c>
      <c r="E69" s="6"/>
      <c r="F69" s="6"/>
      <c r="G69" s="6"/>
      <c r="H69" s="6"/>
      <c r="I69" s="6"/>
      <c r="J69" s="6"/>
      <c r="K69" s="6"/>
    </row>
    <row r="70" spans="2:11" ht="37.5">
      <c r="B70" s="1312"/>
      <c r="C70" s="95"/>
      <c r="D70" s="47" t="s">
        <v>972</v>
      </c>
      <c r="E70" s="6"/>
      <c r="F70" s="6"/>
      <c r="G70" s="6"/>
      <c r="H70" s="6"/>
      <c r="I70" s="6"/>
      <c r="J70" s="6"/>
      <c r="K70" s="6"/>
    </row>
    <row r="71" spans="2:11" ht="37.5">
      <c r="B71" s="1312"/>
      <c r="C71" s="95"/>
      <c r="D71" s="47" t="s">
        <v>973</v>
      </c>
      <c r="E71" s="6"/>
      <c r="F71" s="6"/>
      <c r="G71" s="6"/>
      <c r="H71" s="6"/>
      <c r="I71" s="6"/>
      <c r="J71" s="6"/>
      <c r="K71" s="6"/>
    </row>
    <row r="72" spans="2:11" ht="36">
      <c r="B72" s="1312"/>
      <c r="C72" s="95"/>
      <c r="D72" s="47" t="s">
        <v>974</v>
      </c>
      <c r="E72" s="6"/>
      <c r="F72" s="6"/>
      <c r="G72" s="6"/>
      <c r="H72" s="6"/>
      <c r="I72" s="6"/>
      <c r="J72" s="6"/>
      <c r="K72" s="6"/>
    </row>
    <row r="73" spans="2:11" ht="120.75" thickBot="1">
      <c r="B73" s="1313"/>
      <c r="C73" s="3"/>
      <c r="D73" s="41" t="s">
        <v>975</v>
      </c>
      <c r="E73" s="6"/>
      <c r="F73" s="6"/>
      <c r="G73" s="6"/>
      <c r="H73" s="6"/>
      <c r="I73" s="6"/>
      <c r="J73" s="6"/>
      <c r="K73" s="6"/>
    </row>
    <row r="74" spans="2:11">
      <c r="B74" s="6"/>
      <c r="D74" s="6"/>
      <c r="E74" s="6"/>
      <c r="F74" s="6"/>
      <c r="G74" s="6"/>
      <c r="H74" s="6"/>
      <c r="I74" s="6"/>
      <c r="J74" s="6"/>
      <c r="K74" s="6"/>
    </row>
    <row r="75" spans="2:11">
      <c r="B75" s="6"/>
      <c r="D75" s="6"/>
      <c r="E75" s="6"/>
      <c r="F75" s="6"/>
      <c r="G75" s="6"/>
      <c r="H75" s="6"/>
      <c r="I75" s="6"/>
      <c r="J75" s="6"/>
      <c r="K75" s="6"/>
    </row>
    <row r="76" spans="2:11">
      <c r="B76" s="6"/>
      <c r="D76" s="6"/>
      <c r="E76" s="6"/>
      <c r="F76" s="6"/>
      <c r="G76" s="6"/>
      <c r="H76" s="6"/>
      <c r="I76" s="6"/>
      <c r="J76" s="6"/>
      <c r="K76" s="6"/>
    </row>
    <row r="77" spans="2:11">
      <c r="B77" s="6"/>
      <c r="D77" s="6"/>
      <c r="E77" s="6"/>
      <c r="F77" s="6"/>
      <c r="G77" s="6"/>
      <c r="H77" s="6"/>
      <c r="I77" s="6"/>
      <c r="J77" s="6"/>
      <c r="K77" s="6"/>
    </row>
    <row r="78" spans="2:11">
      <c r="B78" s="6"/>
      <c r="D78" s="6"/>
      <c r="E78" s="6"/>
      <c r="F78" s="6"/>
      <c r="G78" s="6"/>
      <c r="H78" s="6"/>
      <c r="I78" s="6"/>
      <c r="J78" s="6"/>
      <c r="K78" s="6"/>
    </row>
    <row r="79" spans="2:11">
      <c r="B79" s="6"/>
      <c r="D79" s="6"/>
      <c r="E79" s="6"/>
      <c r="F79" s="6"/>
      <c r="G79" s="6"/>
      <c r="H79" s="6"/>
      <c r="I79" s="6"/>
      <c r="J79" s="6"/>
      <c r="K79" s="6"/>
    </row>
    <row r="80" spans="2:11">
      <c r="B80" s="6"/>
      <c r="D80" s="6"/>
      <c r="E80" s="6"/>
      <c r="F80" s="6"/>
      <c r="G80" s="6"/>
      <c r="H80" s="6"/>
      <c r="I80" s="6"/>
      <c r="J80" s="6"/>
      <c r="K80" s="6"/>
    </row>
    <row r="81" spans="2:11">
      <c r="B81" s="6"/>
      <c r="D81" s="6"/>
      <c r="E81" s="6"/>
      <c r="F81" s="6"/>
      <c r="G81" s="6"/>
      <c r="H81" s="6"/>
      <c r="I81" s="6"/>
      <c r="J81" s="6"/>
      <c r="K81" s="6"/>
    </row>
    <row r="82" spans="2:11">
      <c r="B82" s="6"/>
      <c r="D82" s="6"/>
      <c r="E82" s="6"/>
      <c r="F82" s="6"/>
      <c r="G82" s="6"/>
      <c r="H82" s="6"/>
      <c r="I82" s="6"/>
      <c r="J82" s="6"/>
      <c r="K82" s="6"/>
    </row>
    <row r="83" spans="2:11">
      <c r="B83" s="6"/>
      <c r="D83" s="6"/>
      <c r="E83" s="6"/>
      <c r="F83" s="6"/>
      <c r="G83" s="6"/>
      <c r="H83" s="6"/>
      <c r="I83" s="6"/>
      <c r="J83" s="6"/>
      <c r="K83" s="6"/>
    </row>
    <row r="84" spans="2:11">
      <c r="B84" s="6"/>
      <c r="D84" s="6"/>
      <c r="E84" s="6"/>
      <c r="F84" s="6"/>
      <c r="G84" s="6"/>
      <c r="H84" s="6"/>
      <c r="I84" s="6"/>
      <c r="J84" s="6"/>
      <c r="K84" s="6"/>
    </row>
    <row r="85" spans="2:11">
      <c r="B85" s="6"/>
      <c r="D85" s="6"/>
      <c r="E85" s="6"/>
      <c r="F85" s="6"/>
      <c r="G85" s="6"/>
      <c r="H85" s="6"/>
      <c r="I85" s="6"/>
      <c r="J85" s="6"/>
      <c r="K85" s="6"/>
    </row>
    <row r="86" spans="2:11">
      <c r="B86" s="6"/>
      <c r="D86" s="6"/>
      <c r="E86" s="6"/>
      <c r="F86" s="6"/>
      <c r="G86" s="6"/>
      <c r="H86" s="6"/>
      <c r="I86" s="6"/>
      <c r="J86" s="6"/>
      <c r="K86" s="6"/>
    </row>
    <row r="87" spans="2:11">
      <c r="B87" s="6"/>
      <c r="D87" s="6"/>
      <c r="E87" s="6"/>
      <c r="F87" s="6"/>
      <c r="G87" s="6"/>
      <c r="H87" s="6"/>
      <c r="I87" s="6"/>
      <c r="J87" s="6"/>
      <c r="K87" s="6"/>
    </row>
    <row r="88" spans="2:11">
      <c r="B88" s="6"/>
      <c r="D88" s="6"/>
      <c r="E88" s="6"/>
      <c r="F88" s="6"/>
      <c r="G88" s="6"/>
      <c r="H88" s="6"/>
      <c r="I88" s="6"/>
      <c r="J88" s="6"/>
      <c r="K88" s="6"/>
    </row>
    <row r="89" spans="2:11">
      <c r="B89" s="6"/>
      <c r="D89" s="6"/>
      <c r="E89" s="6"/>
      <c r="F89" s="6"/>
      <c r="G89" s="6"/>
      <c r="H89" s="6"/>
      <c r="I89" s="6"/>
      <c r="J89" s="6"/>
      <c r="K89" s="6"/>
    </row>
    <row r="90" spans="2:11">
      <c r="B90" s="6"/>
      <c r="D90" s="6"/>
      <c r="E90" s="6"/>
      <c r="F90" s="6"/>
      <c r="G90" s="6"/>
      <c r="H90" s="6"/>
      <c r="I90" s="6"/>
      <c r="J90" s="6"/>
      <c r="K90" s="6"/>
    </row>
    <row r="91" spans="2:11">
      <c r="B91" s="6"/>
      <c r="D91" s="6"/>
      <c r="E91" s="6"/>
      <c r="F91" s="6"/>
      <c r="G91" s="6"/>
      <c r="H91" s="6"/>
      <c r="I91" s="6"/>
      <c r="J91" s="6"/>
      <c r="K91" s="6"/>
    </row>
    <row r="92" spans="2:11">
      <c r="B92" s="6"/>
      <c r="D92" s="6"/>
      <c r="E92" s="6"/>
      <c r="F92" s="6"/>
      <c r="G92" s="6"/>
      <c r="H92" s="6"/>
      <c r="I92" s="6"/>
      <c r="J92" s="6"/>
      <c r="K92" s="6"/>
    </row>
    <row r="93" spans="2:11">
      <c r="B93" s="6"/>
      <c r="D93" s="6"/>
      <c r="E93" s="6"/>
      <c r="F93" s="6"/>
      <c r="G93" s="6"/>
      <c r="H93" s="6"/>
      <c r="I93" s="6"/>
      <c r="J93" s="6"/>
      <c r="K93" s="6"/>
    </row>
    <row r="94" spans="2:11">
      <c r="B94" s="6"/>
      <c r="D94" s="6"/>
      <c r="E94" s="6"/>
      <c r="F94" s="6"/>
      <c r="G94" s="6"/>
      <c r="H94" s="6"/>
      <c r="I94" s="6"/>
      <c r="J94" s="6"/>
      <c r="K94" s="6"/>
    </row>
    <row r="95" spans="2:11">
      <c r="B95" s="6"/>
      <c r="D95" s="6"/>
      <c r="E95" s="6"/>
      <c r="F95" s="6"/>
      <c r="G95" s="6"/>
      <c r="H95" s="6"/>
      <c r="I95" s="6"/>
      <c r="J95" s="6"/>
      <c r="K95" s="6"/>
    </row>
    <row r="96" spans="2:11">
      <c r="B96" s="6"/>
      <c r="D96" s="6"/>
      <c r="E96" s="6"/>
      <c r="F96" s="6"/>
      <c r="G96" s="6"/>
      <c r="H96" s="6"/>
      <c r="I96" s="6"/>
      <c r="J96" s="6"/>
      <c r="K96" s="6"/>
    </row>
    <row r="97" spans="2:11">
      <c r="B97" s="6"/>
      <c r="D97" s="6"/>
      <c r="E97" s="6"/>
      <c r="F97" s="6"/>
      <c r="G97" s="6"/>
      <c r="H97" s="6"/>
      <c r="I97" s="6"/>
      <c r="J97" s="6"/>
      <c r="K97" s="6"/>
    </row>
    <row r="98" spans="2:11">
      <c r="B98" s="6"/>
      <c r="D98" s="6"/>
      <c r="E98" s="6"/>
      <c r="F98" s="6"/>
      <c r="G98" s="6"/>
      <c r="H98" s="6"/>
      <c r="I98" s="6"/>
      <c r="J98" s="6"/>
      <c r="K98" s="6"/>
    </row>
    <row r="99" spans="2:11">
      <c r="B99" s="6"/>
      <c r="D99" s="6"/>
      <c r="E99" s="6"/>
      <c r="F99" s="6"/>
      <c r="G99" s="6"/>
      <c r="H99" s="6"/>
      <c r="I99" s="6"/>
      <c r="J99" s="6"/>
      <c r="K99" s="6"/>
    </row>
    <row r="100" spans="2:11">
      <c r="B100" s="6"/>
      <c r="D100" s="6"/>
      <c r="E100" s="6"/>
      <c r="F100" s="6"/>
      <c r="G100" s="6"/>
      <c r="H100" s="6"/>
      <c r="I100" s="6"/>
      <c r="J100" s="6"/>
      <c r="K100" s="6"/>
    </row>
    <row r="101" spans="2:11">
      <c r="B101" s="6"/>
      <c r="D101" s="6"/>
      <c r="E101" s="6"/>
      <c r="F101" s="6"/>
      <c r="G101" s="6"/>
      <c r="H101" s="6"/>
      <c r="I101" s="6"/>
      <c r="J101" s="6"/>
      <c r="K101" s="6"/>
    </row>
    <row r="102" spans="2:11">
      <c r="B102" s="6"/>
      <c r="D102" s="6"/>
      <c r="E102" s="6"/>
      <c r="F102" s="6"/>
      <c r="G102" s="6"/>
      <c r="H102" s="6"/>
      <c r="I102" s="6"/>
      <c r="J102" s="6"/>
      <c r="K102" s="6"/>
    </row>
    <row r="103" spans="2:11">
      <c r="B103" s="6"/>
      <c r="D103" s="6"/>
      <c r="E103" s="6"/>
      <c r="F103" s="6"/>
      <c r="G103" s="6"/>
      <c r="H103" s="6"/>
      <c r="I103" s="6"/>
      <c r="J103" s="6"/>
      <c r="K103" s="6"/>
    </row>
    <row r="104" spans="2:11">
      <c r="B104" s="6"/>
      <c r="D104" s="6"/>
      <c r="E104" s="6"/>
      <c r="F104" s="6"/>
      <c r="G104" s="6"/>
      <c r="H104" s="6"/>
      <c r="I104" s="6"/>
      <c r="J104" s="6"/>
      <c r="K104" s="6"/>
    </row>
    <row r="105" spans="2:11">
      <c r="B105" s="6"/>
      <c r="D105" s="6"/>
      <c r="E105" s="6"/>
      <c r="F105" s="6"/>
      <c r="G105" s="6"/>
      <c r="H105" s="6"/>
      <c r="I105" s="6"/>
      <c r="J105" s="6"/>
      <c r="K105" s="6"/>
    </row>
    <row r="106" spans="2:11">
      <c r="B106" s="6"/>
      <c r="D106" s="6"/>
      <c r="E106" s="6"/>
      <c r="F106" s="6"/>
      <c r="G106" s="6"/>
      <c r="H106" s="6"/>
      <c r="I106" s="6"/>
      <c r="J106" s="6"/>
      <c r="K106" s="6"/>
    </row>
    <row r="107" spans="2:11">
      <c r="B107" s="6"/>
      <c r="D107" s="6"/>
      <c r="E107" s="6"/>
      <c r="F107" s="6"/>
      <c r="G107" s="6"/>
      <c r="H107" s="6"/>
      <c r="I107" s="6"/>
      <c r="J107" s="6"/>
      <c r="K107" s="6"/>
    </row>
    <row r="108" spans="2:11">
      <c r="B108" s="6"/>
      <c r="D108" s="6"/>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sheetData>
  <mergeCells count="23">
    <mergeCell ref="A1:P1"/>
    <mergeCell ref="A2:P2"/>
    <mergeCell ref="A3:P3"/>
    <mergeCell ref="A4:D4"/>
    <mergeCell ref="A5:P5"/>
    <mergeCell ref="B10:D10"/>
    <mergeCell ref="F10:S10"/>
    <mergeCell ref="F11:S11"/>
    <mergeCell ref="E12:R12"/>
    <mergeCell ref="E13:R13"/>
    <mergeCell ref="B54:B59"/>
    <mergeCell ref="B61:B65"/>
    <mergeCell ref="B66:B73"/>
    <mergeCell ref="B15:B21"/>
    <mergeCell ref="D15:I15"/>
    <mergeCell ref="D16:I16"/>
    <mergeCell ref="D22:I22"/>
    <mergeCell ref="D23:I23"/>
    <mergeCell ref="B25:E25"/>
    <mergeCell ref="B26:B32"/>
    <mergeCell ref="B34:E34"/>
    <mergeCell ref="B35:B41"/>
    <mergeCell ref="B48:E49"/>
  </mergeCells>
  <conditionalFormatting sqref="F10">
    <cfRule type="notContainsBlanks" dxfId="33" priority="4">
      <formula>LEN(TRIM(F10))&gt;0</formula>
    </cfRule>
  </conditionalFormatting>
  <conditionalFormatting sqref="F11:S11">
    <cfRule type="expression" dxfId="32" priority="2">
      <formula>E11="NO SE REPORTA"</formula>
    </cfRule>
    <cfRule type="expression" dxfId="31" priority="3">
      <formula>E10="NO APLICA"</formula>
    </cfRule>
  </conditionalFormatting>
  <conditionalFormatting sqref="E12:R12">
    <cfRule type="expression" dxfId="30"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8:H2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U91"/>
  <sheetViews>
    <sheetView showGridLines="0" zoomScale="98" zoomScaleNormal="98" workbookViewId="0">
      <selection activeCell="F10" sqref="F10:S10"/>
    </sheetView>
  </sheetViews>
  <sheetFormatPr baseColWidth="10" defaultColWidth="10.7109375" defaultRowHeight="15"/>
  <cols>
    <col min="1" max="1" width="1.85546875" customWidth="1"/>
    <col min="2" max="2" width="12.8554687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982</v>
      </c>
      <c r="B5" s="1224"/>
      <c r="C5" s="1224"/>
      <c r="D5" s="1224"/>
      <c r="E5" s="1224"/>
      <c r="F5" s="1224"/>
      <c r="G5" s="1224"/>
      <c r="H5" s="1224"/>
      <c r="I5" s="1224"/>
      <c r="J5" s="1224"/>
      <c r="K5" s="1224"/>
      <c r="L5" s="1224"/>
      <c r="M5" s="1224"/>
      <c r="N5" s="1224"/>
      <c r="O5" s="1224"/>
      <c r="P5" s="1225"/>
    </row>
    <row r="6" spans="1:21" ht="15.75" thickBot="1">
      <c r="B6" s="252" t="s">
        <v>1</v>
      </c>
      <c r="C6" s="77"/>
      <c r="D6" s="6"/>
      <c r="E6" s="75"/>
      <c r="F6" s="6" t="s">
        <v>128</v>
      </c>
      <c r="G6" s="6"/>
      <c r="H6" s="6"/>
      <c r="I6" s="6"/>
      <c r="J6" s="6"/>
      <c r="K6" s="6"/>
    </row>
    <row r="7" spans="1:21" ht="15.75" thickBot="1">
      <c r="B7" s="264" t="s">
        <v>1202</v>
      </c>
      <c r="C7" s="224">
        <v>2020</v>
      </c>
      <c r="D7" s="226" t="e">
        <f>IF(E9="NO APLICA","NO APLICA",IF(E10="NO SE REPORTA","SIN INFORMACION",+E17))</f>
        <v>#DIV/0!</v>
      </c>
      <c r="E7" s="244"/>
      <c r="F7" s="6" t="s">
        <v>129</v>
      </c>
      <c r="G7" s="6"/>
      <c r="H7" s="6"/>
      <c r="I7" s="6"/>
      <c r="J7" s="6"/>
      <c r="K7" s="6"/>
    </row>
    <row r="8" spans="1:21">
      <c r="B8" s="513" t="s">
        <v>1203</v>
      </c>
      <c r="E8" s="225"/>
      <c r="F8" s="6" t="s">
        <v>130</v>
      </c>
      <c r="G8" s="6"/>
      <c r="H8" s="6"/>
      <c r="I8" s="6"/>
      <c r="J8" s="6"/>
      <c r="K8" s="6"/>
    </row>
    <row r="9" spans="1:21" s="416" customFormat="1">
      <c r="A9" s="248"/>
      <c r="B9" s="1231" t="s">
        <v>1271</v>
      </c>
      <c r="C9" s="1231"/>
      <c r="D9" s="1231"/>
      <c r="E9" s="519" t="s">
        <v>1268</v>
      </c>
      <c r="F9" s="1238"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239"/>
      <c r="H9" s="1239"/>
      <c r="I9" s="1239"/>
      <c r="J9" s="1239"/>
      <c r="K9" s="1239"/>
      <c r="L9" s="1239"/>
      <c r="M9" s="1239"/>
      <c r="N9" s="1239"/>
      <c r="O9" s="1239"/>
      <c r="P9" s="1239"/>
      <c r="Q9" s="1239"/>
      <c r="R9" s="1239"/>
      <c r="S9" s="1239"/>
      <c r="T9" s="515"/>
      <c r="U9" s="515"/>
    </row>
    <row r="10" spans="1:21" s="416" customFormat="1" ht="14.45" customHeight="1">
      <c r="A10" s="248"/>
      <c r="B10" s="516"/>
      <c r="C10" s="517"/>
      <c r="D10" s="518" t="str">
        <f>IF(E9="SI APLICA","¿El indicador no se reporta por limitaciones de información disponible? ","")</f>
        <v xml:space="preserve">¿El indicador no se reporta por limitaciones de información disponible? </v>
      </c>
      <c r="E10" s="520" t="s">
        <v>1270</v>
      </c>
      <c r="F10" s="1232"/>
      <c r="G10" s="1233"/>
      <c r="H10" s="1233"/>
      <c r="I10" s="1233"/>
      <c r="J10" s="1233"/>
      <c r="K10" s="1233"/>
      <c r="L10" s="1233"/>
      <c r="M10" s="1233"/>
      <c r="N10" s="1233"/>
      <c r="O10" s="1233"/>
      <c r="P10" s="1233"/>
      <c r="Q10" s="1233"/>
      <c r="R10" s="1233"/>
      <c r="S10" s="1233"/>
    </row>
    <row r="11" spans="1:21" s="416" customFormat="1" ht="23.45" customHeight="1">
      <c r="A11" s="248"/>
      <c r="B11" s="513"/>
      <c r="C11" s="307"/>
      <c r="D11" s="518" t="str">
        <f>IF(E10="SI SE REPORTA","¿Qué programas o proyectos del Plan de Acción están asociados al indicador? ","")</f>
        <v xml:space="preserve">¿Qué programas o proyectos del Plan de Acción están asociados al indicador? </v>
      </c>
      <c r="E11" s="1234"/>
      <c r="F11" s="1234"/>
      <c r="G11" s="1234"/>
      <c r="H11" s="1234"/>
      <c r="I11" s="1234"/>
      <c r="J11" s="1234"/>
      <c r="K11" s="1234"/>
      <c r="L11" s="1234"/>
      <c r="M11" s="1234"/>
      <c r="N11" s="1234"/>
      <c r="O11" s="1234"/>
      <c r="P11" s="1234"/>
      <c r="Q11" s="1234"/>
      <c r="R11" s="1234"/>
    </row>
    <row r="12" spans="1:21" s="416" customFormat="1" ht="21.95" customHeight="1" thickBot="1">
      <c r="A12" s="248"/>
      <c r="B12" s="513"/>
      <c r="C12" s="307"/>
      <c r="D12" s="518" t="s">
        <v>1273</v>
      </c>
      <c r="E12" s="1235"/>
      <c r="F12" s="1236"/>
      <c r="G12" s="1236"/>
      <c r="H12" s="1236"/>
      <c r="I12" s="1236"/>
      <c r="J12" s="1236"/>
      <c r="K12" s="1236"/>
      <c r="L12" s="1236"/>
      <c r="M12" s="1236"/>
      <c r="N12" s="1236"/>
      <c r="O12" s="1236"/>
      <c r="P12" s="1236"/>
      <c r="Q12" s="1236"/>
      <c r="R12" s="1237"/>
    </row>
    <row r="13" spans="1:21" ht="15.75" customHeight="1" thickBot="1">
      <c r="B13" s="1363" t="s">
        <v>2</v>
      </c>
      <c r="C13" s="103"/>
      <c r="D13" s="1323" t="s">
        <v>3</v>
      </c>
      <c r="E13" s="1324"/>
      <c r="F13" s="1324"/>
      <c r="G13" s="1324"/>
      <c r="H13" s="1324"/>
      <c r="I13" s="1329"/>
      <c r="J13" s="1330"/>
      <c r="K13" s="6"/>
    </row>
    <row r="14" spans="1:21" ht="15.75" thickBot="1">
      <c r="B14" s="1393"/>
      <c r="C14" s="99" t="s">
        <v>19</v>
      </c>
      <c r="D14" s="44" t="s">
        <v>150</v>
      </c>
      <c r="E14" s="39" t="s">
        <v>20</v>
      </c>
      <c r="F14" s="39" t="s">
        <v>21</v>
      </c>
      <c r="G14" s="39" t="s">
        <v>22</v>
      </c>
      <c r="H14" s="444" t="s">
        <v>23</v>
      </c>
      <c r="I14" s="475"/>
      <c r="J14" s="476"/>
      <c r="K14" s="6"/>
    </row>
    <row r="15" spans="1:21" ht="84.75" thickBot="1">
      <c r="B15" s="1393"/>
      <c r="C15" s="3" t="s">
        <v>152</v>
      </c>
      <c r="D15" s="196" t="s">
        <v>1003</v>
      </c>
      <c r="E15" s="7"/>
      <c r="F15" s="7"/>
      <c r="G15" s="7"/>
      <c r="H15" s="473"/>
      <c r="I15" s="477"/>
      <c r="J15" s="22"/>
      <c r="K15" s="6"/>
    </row>
    <row r="16" spans="1:21" ht="84.75" thickBot="1">
      <c r="B16" s="1393"/>
      <c r="C16" s="3" t="s">
        <v>154</v>
      </c>
      <c r="D16" s="196" t="s">
        <v>1004</v>
      </c>
      <c r="E16" s="7"/>
      <c r="F16" s="7"/>
      <c r="G16" s="7"/>
      <c r="H16" s="473"/>
      <c r="I16" s="477"/>
      <c r="J16" s="22"/>
      <c r="K16" s="6"/>
    </row>
    <row r="17" spans="2:11" ht="72.599999999999994" customHeight="1" thickBot="1">
      <c r="B17" s="1393"/>
      <c r="C17" s="3" t="s">
        <v>156</v>
      </c>
      <c r="D17" s="130" t="s">
        <v>1005</v>
      </c>
      <c r="E17" s="156" t="e">
        <f>+E16/E15</f>
        <v>#DIV/0!</v>
      </c>
      <c r="F17" s="156" t="e">
        <f>+F16/F15</f>
        <v>#DIV/0!</v>
      </c>
      <c r="G17" s="156" t="e">
        <f>+G16/G15</f>
        <v>#DIV/0!</v>
      </c>
      <c r="H17" s="474" t="e">
        <f>+H16/H15</f>
        <v>#DIV/0!</v>
      </c>
      <c r="I17" s="478"/>
      <c r="J17" s="24"/>
      <c r="K17" s="6"/>
    </row>
    <row r="18" spans="2:11">
      <c r="B18" s="1393"/>
      <c r="C18" s="104"/>
      <c r="D18" s="1328"/>
      <c r="E18" s="1329"/>
      <c r="F18" s="1329"/>
      <c r="G18" s="1329"/>
      <c r="H18" s="1329"/>
      <c r="I18" s="1467"/>
      <c r="J18" s="1333"/>
      <c r="K18" s="6"/>
    </row>
    <row r="19" spans="2:11" ht="24" customHeight="1" thickBot="1">
      <c r="B19" s="1393"/>
      <c r="C19" s="104"/>
      <c r="D19" s="1331" t="s">
        <v>1006</v>
      </c>
      <c r="E19" s="1332"/>
      <c r="F19" s="1332"/>
      <c r="G19" s="1332"/>
      <c r="H19" s="1332"/>
      <c r="I19" s="1332"/>
      <c r="J19" s="1333"/>
      <c r="K19" s="6"/>
    </row>
    <row r="20" spans="2:11" ht="24.75" thickBot="1">
      <c r="B20" s="1393"/>
      <c r="C20" s="99" t="s">
        <v>19</v>
      </c>
      <c r="D20" s="39" t="s">
        <v>309</v>
      </c>
      <c r="E20" s="125" t="s">
        <v>1007</v>
      </c>
      <c r="F20" s="44" t="s">
        <v>1008</v>
      </c>
      <c r="G20" s="44" t="s">
        <v>55</v>
      </c>
      <c r="H20" s="6"/>
      <c r="J20" s="22"/>
      <c r="K20" s="6"/>
    </row>
    <row r="21" spans="2:11" ht="15.75" thickBot="1">
      <c r="B21" s="1393"/>
      <c r="C21" s="3">
        <v>1</v>
      </c>
      <c r="D21" s="31"/>
      <c r="E21" s="7"/>
      <c r="F21" s="30"/>
      <c r="G21" s="30"/>
      <c r="H21" s="6"/>
      <c r="J21" s="22"/>
      <c r="K21" s="6"/>
    </row>
    <row r="22" spans="2:11" ht="15.75" thickBot="1">
      <c r="B22" s="1393"/>
      <c r="C22" s="3">
        <v>2</v>
      </c>
      <c r="D22" s="31"/>
      <c r="E22" s="7"/>
      <c r="F22" s="30"/>
      <c r="G22" s="30"/>
      <c r="H22" s="6"/>
      <c r="J22" s="22"/>
      <c r="K22" s="6"/>
    </row>
    <row r="23" spans="2:11" s="416" customFormat="1" ht="15.75" thickBot="1">
      <c r="B23" s="1393"/>
      <c r="C23" s="445">
        <v>3</v>
      </c>
      <c r="D23" s="31"/>
      <c r="E23" s="7"/>
      <c r="F23" s="30"/>
      <c r="G23" s="30"/>
      <c r="H23" s="6"/>
      <c r="J23" s="22"/>
      <c r="K23" s="6"/>
    </row>
    <row r="24" spans="2:11" s="416" customFormat="1" ht="15.75" thickBot="1">
      <c r="B24" s="1393"/>
      <c r="C24" s="445">
        <v>4</v>
      </c>
      <c r="D24" s="31"/>
      <c r="E24" s="7"/>
      <c r="F24" s="30"/>
      <c r="G24" s="30"/>
      <c r="H24" s="6"/>
      <c r="J24" s="22"/>
      <c r="K24" s="6"/>
    </row>
    <row r="25" spans="2:11" s="416" customFormat="1" ht="15.75" thickBot="1">
      <c r="B25" s="1393"/>
      <c r="C25" s="445">
        <v>5</v>
      </c>
      <c r="D25" s="31"/>
      <c r="E25" s="7"/>
      <c r="F25" s="30"/>
      <c r="G25" s="30"/>
      <c r="H25" s="6"/>
      <c r="J25" s="22"/>
      <c r="K25" s="6"/>
    </row>
    <row r="26" spans="2:11" s="416" customFormat="1" ht="15.75" thickBot="1">
      <c r="B26" s="1393"/>
      <c r="C26" s="445">
        <v>6</v>
      </c>
      <c r="D26" s="31"/>
      <c r="E26" s="7"/>
      <c r="F26" s="30"/>
      <c r="G26" s="30"/>
      <c r="H26" s="6"/>
      <c r="J26" s="22"/>
      <c r="K26" s="6"/>
    </row>
    <row r="27" spans="2:11" s="416" customFormat="1" ht="15.75" thickBot="1">
      <c r="B27" s="1393"/>
      <c r="C27" s="445">
        <v>7</v>
      </c>
      <c r="D27" s="31"/>
      <c r="E27" s="7"/>
      <c r="F27" s="30"/>
      <c r="G27" s="30"/>
      <c r="H27" s="6"/>
      <c r="J27" s="22"/>
      <c r="K27" s="6"/>
    </row>
    <row r="28" spans="2:11" s="416" customFormat="1" ht="15.75" thickBot="1">
      <c r="B28" s="1393"/>
      <c r="C28" s="445">
        <v>8</v>
      </c>
      <c r="D28" s="31"/>
      <c r="E28" s="7"/>
      <c r="F28" s="30"/>
      <c r="G28" s="30"/>
      <c r="H28" s="6"/>
      <c r="J28" s="22"/>
      <c r="K28" s="6"/>
    </row>
    <row r="29" spans="2:11" ht="15.75" thickBot="1">
      <c r="B29" s="1393"/>
      <c r="C29" s="445">
        <v>9</v>
      </c>
      <c r="D29" s="31"/>
      <c r="E29" s="7"/>
      <c r="F29" s="30"/>
      <c r="G29" s="30"/>
      <c r="H29" s="6"/>
      <c r="J29" s="22"/>
      <c r="K29" s="6"/>
    </row>
    <row r="30" spans="2:11" ht="15.75" thickBot="1">
      <c r="B30" s="1364"/>
      <c r="C30" s="445">
        <v>10</v>
      </c>
      <c r="D30" s="31"/>
      <c r="E30" s="7"/>
      <c r="F30" s="30"/>
      <c r="G30" s="30"/>
      <c r="H30" s="23"/>
      <c r="J30" s="24"/>
      <c r="K30" s="6"/>
    </row>
    <row r="31" spans="2:11" ht="24" customHeight="1" thickBot="1">
      <c r="B31" s="61" t="s">
        <v>34</v>
      </c>
      <c r="C31" s="105"/>
      <c r="D31" s="1323" t="s">
        <v>1009</v>
      </c>
      <c r="E31" s="1324"/>
      <c r="F31" s="1324"/>
      <c r="G31" s="1324"/>
      <c r="H31" s="1324"/>
      <c r="I31" s="1324"/>
      <c r="J31" s="1325"/>
      <c r="K31" s="6"/>
    </row>
    <row r="32" spans="2:11" ht="18.75" thickBot="1">
      <c r="B32" s="61" t="s">
        <v>36</v>
      </c>
      <c r="C32" s="105"/>
      <c r="D32" s="1323" t="s">
        <v>278</v>
      </c>
      <c r="E32" s="1324"/>
      <c r="F32" s="1324"/>
      <c r="G32" s="1324"/>
      <c r="H32" s="1324"/>
      <c r="I32" s="1324"/>
      <c r="J32" s="1325"/>
      <c r="K32" s="6"/>
    </row>
    <row r="33" spans="2:11" ht="15.75" thickBot="1">
      <c r="B33" s="2"/>
      <c r="C33" s="77"/>
      <c r="D33" s="6"/>
      <c r="E33" s="6"/>
      <c r="F33" s="6"/>
      <c r="G33" s="6"/>
      <c r="H33" s="6"/>
      <c r="I33" s="6"/>
      <c r="J33" s="6"/>
      <c r="K33" s="6"/>
    </row>
    <row r="34" spans="2:11" ht="24" customHeight="1" thickBot="1">
      <c r="B34" s="1314" t="s">
        <v>38</v>
      </c>
      <c r="C34" s="1315"/>
      <c r="D34" s="1315"/>
      <c r="E34" s="1316"/>
      <c r="F34" s="6"/>
      <c r="G34" s="6"/>
      <c r="H34" s="6"/>
      <c r="I34" s="6"/>
      <c r="J34" s="6"/>
      <c r="K34" s="6"/>
    </row>
    <row r="35" spans="2:11" ht="15.75" thickBot="1">
      <c r="B35" s="1311">
        <v>1</v>
      </c>
      <c r="C35" s="95"/>
      <c r="D35" s="49" t="s">
        <v>39</v>
      </c>
      <c r="E35" s="31"/>
      <c r="F35" s="6"/>
      <c r="G35" s="6"/>
      <c r="H35" s="6"/>
      <c r="I35" s="6"/>
      <c r="J35" s="6"/>
      <c r="K35" s="6"/>
    </row>
    <row r="36" spans="2:11" ht="15.75" thickBot="1">
      <c r="B36" s="1312"/>
      <c r="C36" s="95"/>
      <c r="D36" s="41" t="s">
        <v>40</v>
      </c>
      <c r="E36" s="31"/>
      <c r="F36" s="6"/>
      <c r="G36" s="6"/>
      <c r="H36" s="6"/>
      <c r="I36" s="6"/>
      <c r="J36" s="6"/>
      <c r="K36" s="6"/>
    </row>
    <row r="37" spans="2:11" ht="15.75" thickBot="1">
      <c r="B37" s="1312"/>
      <c r="C37" s="95"/>
      <c r="D37" s="41" t="s">
        <v>41</v>
      </c>
      <c r="E37" s="31"/>
      <c r="F37" s="6"/>
      <c r="G37" s="6"/>
      <c r="H37" s="6"/>
      <c r="I37" s="6"/>
      <c r="J37" s="6"/>
      <c r="K37" s="6"/>
    </row>
    <row r="38" spans="2:11" ht="15.75" thickBot="1">
      <c r="B38" s="1312"/>
      <c r="C38" s="95"/>
      <c r="D38" s="41" t="s">
        <v>42</v>
      </c>
      <c r="E38" s="31"/>
      <c r="F38" s="6"/>
      <c r="G38" s="6"/>
      <c r="H38" s="6"/>
      <c r="I38" s="6"/>
      <c r="J38" s="6"/>
      <c r="K38" s="6"/>
    </row>
    <row r="39" spans="2:11" ht="15.75" thickBot="1">
      <c r="B39" s="1312"/>
      <c r="C39" s="95"/>
      <c r="D39" s="41" t="s">
        <v>43</v>
      </c>
      <c r="E39" s="31"/>
      <c r="F39" s="6"/>
      <c r="G39" s="6"/>
      <c r="H39" s="6"/>
      <c r="I39" s="6"/>
      <c r="J39" s="6"/>
      <c r="K39" s="6"/>
    </row>
    <row r="40" spans="2:11" ht="15.75" thickBot="1">
      <c r="B40" s="1312"/>
      <c r="C40" s="95"/>
      <c r="D40" s="41" t="s">
        <v>44</v>
      </c>
      <c r="E40" s="31"/>
      <c r="F40" s="6"/>
      <c r="G40" s="6"/>
      <c r="H40" s="6"/>
      <c r="I40" s="6"/>
      <c r="J40" s="6"/>
      <c r="K40" s="6"/>
    </row>
    <row r="41" spans="2:11" ht="15.75" thickBot="1">
      <c r="B41" s="1313"/>
      <c r="C41" s="3"/>
      <c r="D41" s="41" t="s">
        <v>45</v>
      </c>
      <c r="E41" s="31"/>
      <c r="F41" s="6"/>
      <c r="G41" s="6"/>
      <c r="H41" s="6"/>
      <c r="I41" s="6"/>
      <c r="J41" s="6"/>
      <c r="K41" s="6"/>
    </row>
    <row r="42" spans="2:11" ht="15.75" thickBot="1">
      <c r="B42" s="2"/>
      <c r="C42" s="77"/>
      <c r="D42" s="6"/>
      <c r="E42" s="6"/>
      <c r="F42" s="6"/>
      <c r="G42" s="6"/>
      <c r="H42" s="6"/>
      <c r="I42" s="6"/>
      <c r="J42" s="6"/>
      <c r="K42" s="6"/>
    </row>
    <row r="43" spans="2:11" ht="15.75" thickBot="1">
      <c r="B43" s="1314" t="s">
        <v>46</v>
      </c>
      <c r="C43" s="1315"/>
      <c r="D43" s="1315"/>
      <c r="E43" s="1316"/>
      <c r="F43" s="6"/>
      <c r="G43" s="6"/>
      <c r="H43" s="6"/>
      <c r="I43" s="6"/>
      <c r="J43" s="6"/>
      <c r="K43" s="6"/>
    </row>
    <row r="44" spans="2:11" ht="15.75" thickBot="1">
      <c r="B44" s="1311">
        <v>1</v>
      </c>
      <c r="C44" s="95"/>
      <c r="D44" s="49" t="s">
        <v>39</v>
      </c>
      <c r="E44" s="448" t="s">
        <v>47</v>
      </c>
      <c r="F44" s="6"/>
      <c r="G44" s="6"/>
      <c r="H44" s="6"/>
      <c r="I44" s="6"/>
      <c r="J44" s="6"/>
      <c r="K44" s="6"/>
    </row>
    <row r="45" spans="2:11" ht="15.75" thickBot="1">
      <c r="B45" s="1312"/>
      <c r="C45" s="95"/>
      <c r="D45" s="41" t="s">
        <v>40</v>
      </c>
      <c r="E45" s="448" t="s">
        <v>48</v>
      </c>
      <c r="F45" s="6"/>
      <c r="G45" s="6"/>
      <c r="H45" s="6"/>
      <c r="I45" s="6"/>
      <c r="J45" s="6"/>
      <c r="K45" s="6"/>
    </row>
    <row r="46" spans="2:11" ht="15.75" thickBot="1">
      <c r="B46" s="1312"/>
      <c r="C46" s="95"/>
      <c r="D46" s="41" t="s">
        <v>41</v>
      </c>
      <c r="E46" s="479"/>
      <c r="F46" s="6"/>
      <c r="G46" s="6"/>
      <c r="H46" s="6"/>
      <c r="I46" s="6"/>
      <c r="J46" s="6"/>
      <c r="K46" s="6"/>
    </row>
    <row r="47" spans="2:11" ht="15.75" thickBot="1">
      <c r="B47" s="1312"/>
      <c r="C47" s="95"/>
      <c r="D47" s="41" t="s">
        <v>42</v>
      </c>
      <c r="E47" s="479"/>
      <c r="F47" s="6"/>
      <c r="G47" s="6"/>
      <c r="H47" s="6"/>
      <c r="I47" s="6"/>
      <c r="J47" s="6"/>
      <c r="K47" s="6"/>
    </row>
    <row r="48" spans="2:11" ht="15.75" thickBot="1">
      <c r="B48" s="1312"/>
      <c r="C48" s="95"/>
      <c r="D48" s="41" t="s">
        <v>43</v>
      </c>
      <c r="E48" s="479"/>
      <c r="F48" s="6"/>
      <c r="G48" s="6"/>
      <c r="H48" s="6"/>
      <c r="I48" s="6"/>
      <c r="J48" s="6"/>
      <c r="K48" s="6"/>
    </row>
    <row r="49" spans="2:11" ht="15.75" thickBot="1">
      <c r="B49" s="1312"/>
      <c r="C49" s="95"/>
      <c r="D49" s="41" t="s">
        <v>44</v>
      </c>
      <c r="E49" s="479"/>
      <c r="F49" s="6"/>
      <c r="G49" s="6"/>
      <c r="H49" s="6"/>
      <c r="I49" s="6"/>
      <c r="J49" s="6"/>
      <c r="K49" s="6"/>
    </row>
    <row r="50" spans="2:11" ht="15.75" thickBot="1">
      <c r="B50" s="1313"/>
      <c r="C50" s="3"/>
      <c r="D50" s="41" t="s">
        <v>45</v>
      </c>
      <c r="E50" s="479"/>
      <c r="F50" s="6"/>
      <c r="G50" s="6"/>
      <c r="H50" s="6"/>
      <c r="I50" s="6"/>
      <c r="J50" s="6"/>
      <c r="K50" s="6"/>
    </row>
    <row r="51" spans="2:11">
      <c r="B51" s="2"/>
      <c r="C51" s="77"/>
      <c r="D51" s="6"/>
      <c r="E51" s="6"/>
      <c r="F51" s="6"/>
      <c r="G51" s="6"/>
      <c r="H51" s="6"/>
      <c r="I51" s="6"/>
      <c r="J51" s="6"/>
      <c r="K51" s="6"/>
    </row>
    <row r="52" spans="2:11" ht="15.75" thickBot="1">
      <c r="B52" s="2"/>
      <c r="C52" s="77"/>
      <c r="D52" s="6"/>
      <c r="E52" s="6"/>
      <c r="F52" s="6"/>
      <c r="G52" s="6"/>
      <c r="H52" s="6"/>
      <c r="I52" s="6"/>
      <c r="J52" s="6"/>
      <c r="K52" s="6"/>
    </row>
    <row r="53" spans="2:11" ht="15" customHeight="1" thickBot="1">
      <c r="B53" s="122" t="s">
        <v>49</v>
      </c>
      <c r="C53" s="123"/>
      <c r="D53" s="123"/>
      <c r="E53" s="124"/>
      <c r="G53" s="6"/>
      <c r="H53" s="6"/>
      <c r="I53" s="6"/>
      <c r="J53" s="6"/>
      <c r="K53" s="6"/>
    </row>
    <row r="54" spans="2:11" ht="24.75" thickBot="1">
      <c r="B54" s="48" t="s">
        <v>50</v>
      </c>
      <c r="C54" s="41" t="s">
        <v>51</v>
      </c>
      <c r="D54" s="41" t="s">
        <v>52</v>
      </c>
      <c r="E54" s="41" t="s">
        <v>53</v>
      </c>
      <c r="F54" s="6"/>
      <c r="G54" s="6"/>
      <c r="H54" s="6"/>
      <c r="I54" s="6"/>
      <c r="J54" s="6"/>
    </row>
    <row r="55" spans="2:11" ht="120.75" thickBot="1">
      <c r="B55" s="50">
        <v>42401</v>
      </c>
      <c r="C55" s="41">
        <v>0.01</v>
      </c>
      <c r="D55" s="51" t="s">
        <v>1010</v>
      </c>
      <c r="E55" s="41"/>
      <c r="F55" s="6"/>
      <c r="G55" s="6"/>
      <c r="H55" s="6"/>
      <c r="I55" s="6"/>
      <c r="J55" s="6"/>
    </row>
    <row r="56" spans="2:11" ht="15.75" thickBot="1">
      <c r="B56" s="4"/>
      <c r="C56" s="96"/>
      <c r="D56" s="6"/>
      <c r="E56" s="6"/>
      <c r="F56" s="6"/>
      <c r="G56" s="6"/>
      <c r="H56" s="6"/>
      <c r="I56" s="6"/>
      <c r="J56" s="6"/>
      <c r="K56" s="6"/>
    </row>
    <row r="57" spans="2:11">
      <c r="B57" s="137" t="s">
        <v>55</v>
      </c>
      <c r="C57" s="97"/>
      <c r="D57" s="6"/>
      <c r="E57" s="6"/>
      <c r="F57" s="6"/>
      <c r="G57" s="6"/>
      <c r="H57" s="6"/>
      <c r="I57" s="6"/>
      <c r="J57" s="6"/>
      <c r="K57" s="6"/>
    </row>
    <row r="58" spans="2:11">
      <c r="B58" s="1461"/>
      <c r="C58" s="1462"/>
      <c r="D58" s="1462"/>
      <c r="E58" s="1463"/>
      <c r="F58" s="6"/>
      <c r="G58" s="6"/>
      <c r="H58" s="6"/>
      <c r="I58" s="6"/>
      <c r="J58" s="6"/>
      <c r="K58" s="6"/>
    </row>
    <row r="59" spans="2:11">
      <c r="B59" s="1464"/>
      <c r="C59" s="1465"/>
      <c r="D59" s="1465"/>
      <c r="E59" s="1466"/>
      <c r="F59" s="6"/>
      <c r="G59" s="6"/>
      <c r="H59" s="6"/>
      <c r="I59" s="6"/>
      <c r="J59" s="6"/>
      <c r="K59" s="6"/>
    </row>
    <row r="60" spans="2:11">
      <c r="B60" s="2"/>
      <c r="C60" s="77"/>
      <c r="D60" s="6"/>
      <c r="E60" s="6"/>
      <c r="F60" s="6"/>
      <c r="G60" s="6"/>
      <c r="H60" s="6"/>
      <c r="I60" s="6"/>
      <c r="J60" s="6"/>
      <c r="K60" s="6"/>
    </row>
    <row r="61" spans="2:11" ht="15.75" thickBot="1">
      <c r="B61" s="6"/>
      <c r="D61" s="6"/>
      <c r="E61" s="6"/>
      <c r="F61" s="6"/>
      <c r="G61" s="6"/>
      <c r="H61" s="6"/>
      <c r="I61" s="6"/>
      <c r="J61" s="6"/>
      <c r="K61" s="6"/>
    </row>
    <row r="62" spans="2:11" ht="15.75" thickBot="1">
      <c r="B62" s="1314" t="s">
        <v>56</v>
      </c>
      <c r="C62" s="1315"/>
      <c r="D62" s="1316"/>
      <c r="E62" s="6"/>
      <c r="F62" s="6"/>
      <c r="G62" s="6"/>
      <c r="H62" s="6"/>
      <c r="I62" s="6"/>
      <c r="J62" s="6"/>
      <c r="K62" s="6"/>
    </row>
    <row r="63" spans="2:11" ht="120">
      <c r="B63" s="1311" t="s">
        <v>57</v>
      </c>
      <c r="C63" s="95"/>
      <c r="D63" s="47" t="s">
        <v>983</v>
      </c>
      <c r="E63" s="6"/>
      <c r="F63" s="6"/>
      <c r="G63" s="6"/>
      <c r="H63" s="6"/>
      <c r="I63" s="6"/>
      <c r="J63" s="6"/>
      <c r="K63" s="6"/>
    </row>
    <row r="64" spans="2:11">
      <c r="B64" s="1312"/>
      <c r="C64" s="95"/>
      <c r="D64" s="54" t="s">
        <v>60</v>
      </c>
      <c r="E64" s="6"/>
      <c r="F64" s="6"/>
      <c r="G64" s="6"/>
      <c r="H64" s="6"/>
      <c r="I64" s="6"/>
      <c r="J64" s="6"/>
      <c r="K64" s="6"/>
    </row>
    <row r="65" spans="2:11" ht="144">
      <c r="B65" s="1312"/>
      <c r="C65" s="95"/>
      <c r="D65" s="47" t="s">
        <v>984</v>
      </c>
      <c r="E65" s="6"/>
      <c r="F65" s="6"/>
      <c r="G65" s="6"/>
      <c r="H65" s="6"/>
      <c r="I65" s="6"/>
      <c r="J65" s="6"/>
      <c r="K65" s="6"/>
    </row>
    <row r="66" spans="2:11">
      <c r="B66" s="1312"/>
      <c r="C66" s="95"/>
      <c r="D66" s="54" t="s">
        <v>63</v>
      </c>
      <c r="E66" s="6"/>
      <c r="F66" s="6"/>
      <c r="G66" s="6"/>
      <c r="H66" s="6"/>
      <c r="I66" s="6"/>
      <c r="J66" s="6"/>
      <c r="K66" s="6"/>
    </row>
    <row r="67" spans="2:11" ht="372.75" thickBot="1">
      <c r="B67" s="1313"/>
      <c r="C67" s="3"/>
      <c r="D67" s="41" t="s">
        <v>985</v>
      </c>
      <c r="E67" s="6"/>
      <c r="F67" s="6"/>
      <c r="G67" s="6"/>
      <c r="H67" s="6"/>
      <c r="I67" s="6"/>
      <c r="J67" s="6"/>
      <c r="K67" s="6"/>
    </row>
    <row r="68" spans="2:11" ht="348">
      <c r="B68" s="1311" t="s">
        <v>59</v>
      </c>
      <c r="C68" s="95"/>
      <c r="D68" s="26" t="s">
        <v>986</v>
      </c>
      <c r="E68" s="6"/>
      <c r="F68" s="6"/>
      <c r="G68" s="6"/>
      <c r="H68" s="6"/>
      <c r="I68" s="6"/>
      <c r="J68" s="6"/>
      <c r="K68" s="6"/>
    </row>
    <row r="69" spans="2:11" ht="264">
      <c r="B69" s="1312"/>
      <c r="C69" s="95"/>
      <c r="D69" s="26" t="s">
        <v>987</v>
      </c>
      <c r="E69" s="6"/>
      <c r="F69" s="6"/>
      <c r="G69" s="6"/>
      <c r="H69" s="6"/>
      <c r="I69" s="6"/>
      <c r="J69" s="6"/>
      <c r="K69" s="6"/>
    </row>
    <row r="70" spans="2:11" ht="36">
      <c r="B70" s="1312"/>
      <c r="C70" s="95"/>
      <c r="D70" s="26" t="s">
        <v>988</v>
      </c>
      <c r="E70" s="6"/>
      <c r="F70" s="6"/>
      <c r="G70" s="6"/>
      <c r="H70" s="6"/>
      <c r="I70" s="6"/>
      <c r="J70" s="6"/>
      <c r="K70" s="6"/>
    </row>
    <row r="71" spans="2:11" ht="24">
      <c r="B71" s="1312"/>
      <c r="C71" s="95"/>
      <c r="D71" s="26" t="s">
        <v>989</v>
      </c>
      <c r="E71" s="6"/>
      <c r="F71" s="6"/>
      <c r="G71" s="6"/>
      <c r="H71" s="6"/>
      <c r="I71" s="6"/>
      <c r="J71" s="6"/>
      <c r="K71" s="6"/>
    </row>
    <row r="72" spans="2:11">
      <c r="B72" s="1312"/>
      <c r="C72" s="95"/>
      <c r="D72" s="54" t="s">
        <v>288</v>
      </c>
      <c r="E72" s="6"/>
      <c r="F72" s="6"/>
      <c r="G72" s="6"/>
      <c r="H72" s="6"/>
      <c r="I72" s="6"/>
      <c r="J72" s="6"/>
      <c r="K72" s="6"/>
    </row>
    <row r="73" spans="2:11" ht="15.75" thickBot="1">
      <c r="B73" s="1313"/>
      <c r="C73" s="3"/>
      <c r="D73" s="41" t="s">
        <v>289</v>
      </c>
      <c r="E73" s="6"/>
      <c r="F73" s="6"/>
      <c r="G73" s="6"/>
      <c r="H73" s="6"/>
      <c r="I73" s="6"/>
      <c r="J73" s="6"/>
      <c r="K73" s="6"/>
    </row>
    <row r="74" spans="2:11" ht="24.75" thickBot="1">
      <c r="B74" s="48" t="s">
        <v>72</v>
      </c>
      <c r="C74" s="3"/>
      <c r="D74" s="41"/>
      <c r="E74" s="6"/>
      <c r="F74" s="6"/>
      <c r="G74" s="6"/>
      <c r="H74" s="6"/>
      <c r="I74" s="6"/>
      <c r="J74" s="6"/>
      <c r="K74" s="6"/>
    </row>
    <row r="75" spans="2:11" ht="396">
      <c r="B75" s="1311" t="s">
        <v>73</v>
      </c>
      <c r="C75" s="95"/>
      <c r="D75" s="47" t="s">
        <v>990</v>
      </c>
      <c r="E75" s="6"/>
      <c r="F75" s="6"/>
      <c r="G75" s="6"/>
      <c r="H75" s="6"/>
      <c r="I75" s="6"/>
      <c r="J75" s="6"/>
      <c r="K75" s="6"/>
    </row>
    <row r="76" spans="2:11" ht="216">
      <c r="B76" s="1312"/>
      <c r="C76" s="95"/>
      <c r="D76" s="47" t="s">
        <v>991</v>
      </c>
      <c r="E76" s="6"/>
      <c r="F76" s="6"/>
      <c r="G76" s="6"/>
      <c r="H76" s="6"/>
      <c r="I76" s="6"/>
      <c r="J76" s="6"/>
      <c r="K76" s="6"/>
    </row>
    <row r="77" spans="2:11" ht="120">
      <c r="B77" s="1312"/>
      <c r="C77" s="95"/>
      <c r="D77" s="47" t="s">
        <v>992</v>
      </c>
      <c r="E77" s="6"/>
      <c r="F77" s="6"/>
      <c r="G77" s="6"/>
      <c r="H77" s="6"/>
      <c r="I77" s="6"/>
      <c r="J77" s="6"/>
      <c r="K77" s="6"/>
    </row>
    <row r="78" spans="2:11" ht="108">
      <c r="B78" s="1312"/>
      <c r="C78" s="95"/>
      <c r="D78" s="47" t="s">
        <v>993</v>
      </c>
      <c r="E78" s="6"/>
      <c r="F78" s="6"/>
      <c r="G78" s="6"/>
      <c r="H78" s="6"/>
      <c r="I78" s="6"/>
      <c r="J78" s="6"/>
      <c r="K78" s="6"/>
    </row>
    <row r="79" spans="2:11" ht="252">
      <c r="B79" s="1312"/>
      <c r="C79" s="95"/>
      <c r="D79" s="47" t="s">
        <v>994</v>
      </c>
      <c r="E79" s="6"/>
      <c r="F79" s="6"/>
      <c r="G79" s="6"/>
      <c r="H79" s="6"/>
      <c r="I79" s="6"/>
      <c r="J79" s="6"/>
      <c r="K79" s="6"/>
    </row>
    <row r="80" spans="2:11" ht="48">
      <c r="B80" s="1312"/>
      <c r="C80" s="95"/>
      <c r="D80" s="47" t="s">
        <v>995</v>
      </c>
      <c r="E80" s="6"/>
      <c r="F80" s="6"/>
      <c r="G80" s="6"/>
      <c r="H80" s="6"/>
      <c r="I80" s="6"/>
      <c r="J80" s="6"/>
      <c r="K80" s="6"/>
    </row>
    <row r="81" spans="2:11" ht="96">
      <c r="B81" s="1312"/>
      <c r="C81" s="95"/>
      <c r="D81" s="62" t="s">
        <v>996</v>
      </c>
      <c r="E81" s="6"/>
      <c r="F81" s="6"/>
      <c r="G81" s="6"/>
      <c r="H81" s="6"/>
      <c r="I81" s="6"/>
      <c r="J81" s="6"/>
      <c r="K81" s="6"/>
    </row>
    <row r="82" spans="2:11" ht="60">
      <c r="B82" s="1312"/>
      <c r="C82" s="95"/>
      <c r="D82" s="62" t="s">
        <v>997</v>
      </c>
      <c r="E82" s="6"/>
      <c r="F82" s="6"/>
      <c r="G82" s="6"/>
      <c r="H82" s="6"/>
      <c r="I82" s="6"/>
      <c r="J82" s="6"/>
      <c r="K82" s="6"/>
    </row>
    <row r="83" spans="2:11" ht="52.5" thickBot="1">
      <c r="B83" s="1313"/>
      <c r="C83" s="3"/>
      <c r="D83" s="63" t="s">
        <v>998</v>
      </c>
      <c r="E83" s="6"/>
      <c r="F83" s="6"/>
      <c r="G83" s="6"/>
      <c r="H83" s="6"/>
      <c r="I83" s="6"/>
      <c r="J83" s="6"/>
      <c r="K83" s="6"/>
    </row>
    <row r="84" spans="2:11" ht="15.75" thickBot="1">
      <c r="B84" s="2"/>
      <c r="C84" s="77"/>
      <c r="D84" s="6"/>
      <c r="E84" s="6"/>
      <c r="F84" s="6"/>
      <c r="G84" s="6"/>
      <c r="H84" s="6"/>
      <c r="I84" s="6"/>
      <c r="J84" s="6"/>
      <c r="K84" s="6"/>
    </row>
    <row r="85" spans="2:11" ht="48">
      <c r="B85" s="1311" t="s">
        <v>90</v>
      </c>
      <c r="C85" s="106"/>
      <c r="D85" s="65" t="s">
        <v>999</v>
      </c>
      <c r="E85" s="6"/>
      <c r="F85" s="6"/>
      <c r="G85" s="6"/>
      <c r="H85" s="6"/>
      <c r="I85" s="6"/>
      <c r="J85" s="6"/>
      <c r="K85" s="6"/>
    </row>
    <row r="86" spans="2:11">
      <c r="B86" s="1312"/>
      <c r="C86" s="95"/>
      <c r="D86" s="17"/>
      <c r="E86" s="6"/>
      <c r="F86" s="6"/>
      <c r="G86" s="6"/>
      <c r="H86" s="6"/>
      <c r="I86" s="6"/>
      <c r="J86" s="6"/>
      <c r="K86" s="6"/>
    </row>
    <row r="87" spans="2:11">
      <c r="B87" s="1312"/>
      <c r="C87" s="95"/>
      <c r="D87" s="47" t="s">
        <v>91</v>
      </c>
      <c r="E87" s="6"/>
      <c r="F87" s="6"/>
      <c r="G87" s="6"/>
      <c r="H87" s="6"/>
      <c r="I87" s="6"/>
      <c r="J87" s="6"/>
      <c r="K87" s="6"/>
    </row>
    <row r="88" spans="2:11" ht="109.5">
      <c r="B88" s="1312"/>
      <c r="C88" s="95"/>
      <c r="D88" s="47" t="s">
        <v>1000</v>
      </c>
      <c r="E88" s="6"/>
      <c r="F88" s="6"/>
      <c r="G88" s="6"/>
      <c r="H88" s="6"/>
      <c r="I88" s="6"/>
      <c r="J88" s="6"/>
      <c r="K88" s="6"/>
    </row>
    <row r="89" spans="2:11" ht="97.5">
      <c r="B89" s="1312"/>
      <c r="C89" s="95"/>
      <c r="D89" s="47" t="s">
        <v>1001</v>
      </c>
      <c r="E89" s="6"/>
      <c r="F89" s="6"/>
      <c r="G89" s="6"/>
      <c r="H89" s="6"/>
      <c r="I89" s="6"/>
      <c r="J89" s="6"/>
      <c r="K89" s="6"/>
    </row>
    <row r="90" spans="2:11" ht="98.25" thickBot="1">
      <c r="B90" s="1313"/>
      <c r="C90" s="3"/>
      <c r="D90" s="41" t="s">
        <v>1002</v>
      </c>
      <c r="E90" s="6"/>
      <c r="F90" s="6"/>
      <c r="G90" s="6"/>
      <c r="H90" s="6"/>
      <c r="I90" s="6"/>
      <c r="J90" s="6"/>
      <c r="K90" s="6"/>
    </row>
    <row r="91" spans="2:11">
      <c r="B91" s="6"/>
      <c r="D91" s="6"/>
      <c r="E91" s="6"/>
      <c r="F91" s="6"/>
      <c r="G91" s="6"/>
      <c r="H91" s="6"/>
      <c r="I91" s="6"/>
      <c r="J91" s="6"/>
      <c r="K91" s="6"/>
    </row>
  </sheetData>
  <sheetProtection insertRows="0"/>
  <mergeCells count="26">
    <mergeCell ref="A1:P1"/>
    <mergeCell ref="A2:P2"/>
    <mergeCell ref="A3:P3"/>
    <mergeCell ref="A4:D4"/>
    <mergeCell ref="A5:P5"/>
    <mergeCell ref="B9:D9"/>
    <mergeCell ref="F9:S9"/>
    <mergeCell ref="F10:S10"/>
    <mergeCell ref="E11:R11"/>
    <mergeCell ref="E12:R12"/>
    <mergeCell ref="D13:J13"/>
    <mergeCell ref="D18:J18"/>
    <mergeCell ref="D19:J19"/>
    <mergeCell ref="B62:D62"/>
    <mergeCell ref="D31:J31"/>
    <mergeCell ref="D32:J32"/>
    <mergeCell ref="B34:E34"/>
    <mergeCell ref="B35:B41"/>
    <mergeCell ref="B43:E43"/>
    <mergeCell ref="B44:B50"/>
    <mergeCell ref="B58:E59"/>
    <mergeCell ref="B63:B67"/>
    <mergeCell ref="B68:B73"/>
    <mergeCell ref="B75:B83"/>
    <mergeCell ref="B85:B90"/>
    <mergeCell ref="B13:B30"/>
  </mergeCells>
  <conditionalFormatting sqref="F9">
    <cfRule type="notContainsBlanks" dxfId="29" priority="4">
      <formula>LEN(TRIM(F9))&gt;0</formula>
    </cfRule>
  </conditionalFormatting>
  <conditionalFormatting sqref="F10:S10">
    <cfRule type="expression" dxfId="28" priority="2">
      <formula>E10="NO SE REPORTA"</formula>
    </cfRule>
    <cfRule type="expression" dxfId="27" priority="3">
      <formula>E9="NO APLICA"</formula>
    </cfRule>
  </conditionalFormatting>
  <conditionalFormatting sqref="E11:R11">
    <cfRule type="expression" dxfId="26" priority="1">
      <formula>E10="SI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0">
      <formula1>0</formula1>
    </dataValidation>
    <dataValidation type="list" allowBlank="1" showInputMessage="1" showErrorMessage="1" sqref="E10">
      <formula1>REPORTE</formula1>
    </dataValidation>
    <dataValidation type="list" allowBlank="1" showInputMessage="1" showErrorMessage="1" sqref="E9">
      <formula1>SI</formula1>
    </dataValidation>
  </dataValidations>
  <hyperlinks>
    <hyperlink ref="B8" location="'ANEXO 3'!A1" display="VOLVER AL INDICE"/>
  </hyperlinks>
  <pageMargins left="0.25" right="0.25" top="0.75" bottom="0.75" header="0.3" footer="0.3"/>
  <pageSetup paperSize="178" orientation="landscape"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U139"/>
  <sheetViews>
    <sheetView showGridLines="0" topLeftCell="A71" zoomScale="98" zoomScaleNormal="98" workbookViewId="0">
      <selection activeCell="F81" sqref="F81"/>
    </sheetView>
  </sheetViews>
  <sheetFormatPr baseColWidth="10" defaultColWidth="10.7109375" defaultRowHeight="15"/>
  <cols>
    <col min="1" max="1" width="1.85546875" customWidth="1"/>
    <col min="2" max="2" width="10.4257812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1011</v>
      </c>
      <c r="B5" s="1224"/>
      <c r="C5" s="1224"/>
      <c r="D5" s="1224"/>
      <c r="E5" s="1224"/>
      <c r="F5" s="1224"/>
      <c r="G5" s="1224"/>
      <c r="H5" s="1224"/>
      <c r="I5" s="1224"/>
      <c r="J5" s="1224"/>
      <c r="K5" s="1224"/>
      <c r="L5" s="1224"/>
      <c r="M5" s="1224"/>
      <c r="N5" s="1224"/>
      <c r="O5" s="1224"/>
      <c r="P5" s="1225"/>
    </row>
    <row r="6" spans="1:21">
      <c r="B6" s="2" t="s">
        <v>1</v>
      </c>
      <c r="C6" s="77"/>
      <c r="D6" s="6"/>
      <c r="E6" s="223"/>
      <c r="F6" s="6" t="s">
        <v>128</v>
      </c>
      <c r="G6" s="6"/>
      <c r="H6" s="6"/>
      <c r="I6" s="6"/>
      <c r="J6" s="6"/>
      <c r="K6" s="6"/>
    </row>
    <row r="7" spans="1:21" ht="15.75" thickBot="1">
      <c r="B7" s="76"/>
      <c r="C7" s="78"/>
      <c r="D7" s="6"/>
      <c r="E7" s="18"/>
      <c r="F7" s="6" t="s">
        <v>129</v>
      </c>
      <c r="G7" s="6"/>
      <c r="H7" s="6"/>
      <c r="I7" s="6"/>
      <c r="J7" s="6"/>
      <c r="K7" s="6"/>
    </row>
    <row r="8" spans="1:21" ht="15.75" thickBot="1">
      <c r="B8" s="180" t="s">
        <v>1202</v>
      </c>
      <c r="C8" s="224">
        <v>2020</v>
      </c>
      <c r="D8" s="229">
        <f>IF(E10="NO APLICA","NO APLICA",IF(E11="NO SE REPORTA","SIN INFORMACION",+F81))</f>
        <v>0</v>
      </c>
      <c r="E8" s="225"/>
      <c r="F8" s="6" t="s">
        <v>130</v>
      </c>
      <c r="G8" s="6"/>
      <c r="H8" s="6"/>
      <c r="I8" s="6"/>
      <c r="J8" s="6"/>
      <c r="K8" s="6"/>
    </row>
    <row r="9" spans="1:21">
      <c r="B9" s="513" t="s">
        <v>1203</v>
      </c>
      <c r="C9" s="89"/>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9"/>
      <c r="D14" s="6"/>
      <c r="E14" s="6"/>
      <c r="F14" s="6"/>
      <c r="G14" s="6"/>
      <c r="H14" s="6"/>
      <c r="I14" s="6"/>
      <c r="J14" s="6"/>
      <c r="K14" s="6"/>
    </row>
    <row r="15" spans="1:21" ht="15" customHeight="1" thickTop="1">
      <c r="B15" s="1326" t="s">
        <v>2</v>
      </c>
      <c r="C15" s="90"/>
      <c r="D15" s="1328" t="s">
        <v>3</v>
      </c>
      <c r="E15" s="1329"/>
      <c r="F15" s="1329"/>
      <c r="G15" s="1329"/>
      <c r="H15" s="1329"/>
      <c r="I15" s="1329"/>
      <c r="J15" s="1329"/>
      <c r="K15" s="1329"/>
      <c r="L15" s="1394"/>
      <c r="M15" s="1375"/>
    </row>
    <row r="16" spans="1:21">
      <c r="B16" s="1327"/>
      <c r="C16" s="93"/>
      <c r="D16" s="1411" t="s">
        <v>1030</v>
      </c>
      <c r="E16" s="1412"/>
      <c r="F16" s="1412"/>
      <c r="G16" s="1412"/>
      <c r="H16" s="1412"/>
      <c r="I16" s="1412"/>
      <c r="J16" s="1412"/>
      <c r="K16" s="1412"/>
      <c r="L16" s="1468"/>
      <c r="M16" s="1432"/>
    </row>
    <row r="17" spans="2:13" ht="15.75" thickBot="1">
      <c r="B17" s="1327"/>
      <c r="C17" s="93"/>
      <c r="D17" s="1331" t="s">
        <v>1031</v>
      </c>
      <c r="E17" s="1332"/>
      <c r="F17" s="1332"/>
      <c r="G17" s="1332"/>
      <c r="H17" s="1332"/>
      <c r="I17" s="1332"/>
      <c r="J17" s="1332"/>
      <c r="K17" s="1332"/>
      <c r="L17" s="1387"/>
      <c r="M17" s="1360"/>
    </row>
    <row r="18" spans="2:13" ht="15.75" thickBot="1">
      <c r="B18" s="1327"/>
      <c r="C18" s="95"/>
      <c r="D18" s="1470" t="s">
        <v>1032</v>
      </c>
      <c r="E18" s="1381" t="s">
        <v>1033</v>
      </c>
      <c r="F18" s="1392"/>
      <c r="G18" s="1381" t="s">
        <v>1034</v>
      </c>
      <c r="H18" s="1392"/>
      <c r="I18" s="1381" t="s">
        <v>151</v>
      </c>
      <c r="J18" s="1392"/>
      <c r="K18" s="60"/>
      <c r="M18" s="14"/>
    </row>
    <row r="19" spans="2:13" ht="15.75" thickBot="1">
      <c r="B19" s="1327"/>
      <c r="C19" s="95"/>
      <c r="D19" s="1471"/>
      <c r="E19" s="40" t="s">
        <v>1035</v>
      </c>
      <c r="F19" s="40" t="s">
        <v>1036</v>
      </c>
      <c r="G19" s="40" t="s">
        <v>1035</v>
      </c>
      <c r="H19" s="40" t="s">
        <v>1036</v>
      </c>
      <c r="I19" s="40" t="s">
        <v>1035</v>
      </c>
      <c r="J19" s="40" t="s">
        <v>1036</v>
      </c>
      <c r="M19" s="14"/>
    </row>
    <row r="20" spans="2:13" ht="15.75" thickBot="1">
      <c r="B20" s="440"/>
      <c r="C20" s="95"/>
      <c r="D20" s="40" t="s">
        <v>1037</v>
      </c>
      <c r="E20" s="7"/>
      <c r="F20" s="7"/>
      <c r="G20" s="7"/>
      <c r="H20" s="7"/>
      <c r="I20" s="221">
        <f>+E20+G20</f>
        <v>0</v>
      </c>
      <c r="J20" s="221">
        <f>+F20+H20</f>
        <v>0</v>
      </c>
      <c r="M20" s="14"/>
    </row>
    <row r="21" spans="2:13">
      <c r="B21" s="440"/>
      <c r="C21" s="102"/>
      <c r="D21" s="1331"/>
      <c r="E21" s="1332"/>
      <c r="F21" s="1332"/>
      <c r="G21" s="1332"/>
      <c r="H21" s="1332"/>
      <c r="I21" s="1332"/>
      <c r="J21" s="1332"/>
      <c r="K21" s="1332"/>
      <c r="L21" s="1387"/>
      <c r="M21" s="1360"/>
    </row>
    <row r="22" spans="2:13" ht="15.75" thickBot="1">
      <c r="B22" s="440"/>
      <c r="C22" s="93"/>
      <c r="D22" s="442"/>
      <c r="E22" s="442"/>
      <c r="F22" s="498" t="s">
        <v>55</v>
      </c>
      <c r="G22" s="442"/>
      <c r="H22" s="442"/>
      <c r="I22" s="442"/>
      <c r="J22" s="442"/>
      <c r="K22" s="442"/>
      <c r="L22" s="495"/>
      <c r="M22" s="496"/>
    </row>
    <row r="23" spans="2:13" ht="24.75" thickBot="1">
      <c r="B23" s="440"/>
      <c r="C23" s="95"/>
      <c r="D23" s="44" t="s">
        <v>1038</v>
      </c>
      <c r="E23" s="494">
        <f>+I20</f>
        <v>0</v>
      </c>
      <c r="F23" s="497"/>
      <c r="G23" s="6"/>
      <c r="H23" s="6"/>
      <c r="I23" s="6"/>
      <c r="J23" s="6"/>
      <c r="K23" s="6"/>
      <c r="M23" s="14"/>
    </row>
    <row r="24" spans="2:13" ht="24.75" thickBot="1">
      <c r="B24" s="440"/>
      <c r="C24" s="95"/>
      <c r="D24" s="41" t="s">
        <v>1039</v>
      </c>
      <c r="E24" s="494">
        <f>+J20</f>
        <v>0</v>
      </c>
      <c r="F24" s="200"/>
      <c r="G24" s="6"/>
      <c r="H24" s="6"/>
      <c r="I24" s="6"/>
      <c r="J24" s="6"/>
      <c r="K24" s="6"/>
      <c r="M24" s="14"/>
    </row>
    <row r="25" spans="2:13" ht="24.75" thickBot="1">
      <c r="B25" s="440"/>
      <c r="C25" s="95"/>
      <c r="D25" s="41" t="s">
        <v>1040</v>
      </c>
      <c r="E25" s="474" t="e">
        <f>+E24/E23</f>
        <v>#DIV/0!</v>
      </c>
      <c r="F25" s="200"/>
      <c r="G25" s="6"/>
      <c r="H25" s="6"/>
      <c r="I25" s="6"/>
      <c r="J25" s="6"/>
      <c r="K25" s="6"/>
      <c r="M25" s="14"/>
    </row>
    <row r="26" spans="2:13">
      <c r="B26" s="440"/>
      <c r="C26" s="93"/>
      <c r="D26" s="1411" t="s">
        <v>1041</v>
      </c>
      <c r="E26" s="1412"/>
      <c r="F26" s="1412"/>
      <c r="G26" s="1412"/>
      <c r="H26" s="1412"/>
      <c r="I26" s="1412"/>
      <c r="J26" s="1412"/>
      <c r="K26" s="1412"/>
      <c r="L26" s="1468"/>
      <c r="M26" s="1432"/>
    </row>
    <row r="27" spans="2:13" ht="15.75" thickBot="1">
      <c r="B27" s="440"/>
      <c r="C27" s="93"/>
      <c r="D27" s="1317" t="s">
        <v>1042</v>
      </c>
      <c r="E27" s="1318"/>
      <c r="F27" s="1318"/>
      <c r="G27" s="1318"/>
      <c r="H27" s="1318"/>
      <c r="I27" s="1318"/>
      <c r="J27" s="1318"/>
      <c r="K27" s="1318"/>
      <c r="L27" s="1386"/>
      <c r="M27" s="1361"/>
    </row>
    <row r="28" spans="2:13" ht="24.75" thickBot="1">
      <c r="B28" s="440"/>
      <c r="C28" s="95"/>
      <c r="D28" s="44" t="s">
        <v>1043</v>
      </c>
      <c r="E28" s="469"/>
      <c r="F28" s="6"/>
      <c r="G28" s="6"/>
      <c r="H28" s="6"/>
      <c r="I28" s="6"/>
      <c r="J28" s="6"/>
      <c r="K28" s="6"/>
      <c r="M28" s="14"/>
    </row>
    <row r="29" spans="2:13" ht="24.75" thickBot="1">
      <c r="B29" s="440"/>
      <c r="C29" s="95"/>
      <c r="D29" s="41" t="s">
        <v>1044</v>
      </c>
      <c r="E29" s="469"/>
      <c r="F29" s="6"/>
      <c r="G29" s="6"/>
      <c r="H29" s="6"/>
      <c r="I29" s="6"/>
      <c r="J29" s="6"/>
      <c r="K29" s="6"/>
      <c r="M29" s="14"/>
    </row>
    <row r="30" spans="2:13" ht="24.75" thickBot="1">
      <c r="B30" s="440"/>
      <c r="C30" s="95"/>
      <c r="D30" s="41" t="s">
        <v>1045</v>
      </c>
      <c r="E30" s="469"/>
      <c r="F30" s="6"/>
      <c r="G30" s="6"/>
      <c r="H30" s="6"/>
      <c r="I30" s="6"/>
      <c r="J30" s="6"/>
      <c r="K30" s="6"/>
      <c r="M30" s="14"/>
    </row>
    <row r="31" spans="2:13" ht="15.75" thickBot="1">
      <c r="B31" s="440"/>
      <c r="C31" s="93"/>
      <c r="D31" s="1355" t="s">
        <v>1046</v>
      </c>
      <c r="E31" s="1356"/>
      <c r="F31" s="1356"/>
      <c r="G31" s="1356"/>
      <c r="H31" s="1356"/>
      <c r="I31" s="1356"/>
      <c r="J31" s="1356"/>
      <c r="K31" s="1356"/>
      <c r="L31" s="1469"/>
      <c r="M31" s="1362"/>
    </row>
    <row r="32" spans="2:13" ht="15.75" thickBot="1">
      <c r="B32" s="440"/>
      <c r="C32" s="99" t="s">
        <v>19</v>
      </c>
      <c r="D32" s="44" t="s">
        <v>1047</v>
      </c>
      <c r="E32" s="439"/>
      <c r="F32" s="439"/>
      <c r="G32" s="439"/>
      <c r="H32" s="439"/>
      <c r="I32" s="439"/>
      <c r="J32" s="439"/>
      <c r="K32" s="439"/>
      <c r="L32" s="470"/>
      <c r="M32" s="120"/>
    </row>
    <row r="33" spans="2:13" ht="15.75" thickBot="1">
      <c r="B33" s="440"/>
      <c r="C33" s="3" t="s">
        <v>152</v>
      </c>
      <c r="D33" s="41" t="s">
        <v>1048</v>
      </c>
      <c r="E33" s="499"/>
      <c r="F33" s="499"/>
      <c r="G33" s="499"/>
      <c r="H33" s="499"/>
      <c r="I33" s="499"/>
      <c r="J33" s="499"/>
      <c r="K33" s="499"/>
      <c r="L33" s="500"/>
      <c r="M33" s="12"/>
    </row>
    <row r="34" spans="2:13" ht="15.75" thickBot="1">
      <c r="B34" s="440"/>
      <c r="C34" s="3" t="s">
        <v>154</v>
      </c>
      <c r="D34" s="443" t="s">
        <v>1049</v>
      </c>
      <c r="E34" s="502"/>
      <c r="F34" s="503"/>
      <c r="G34" s="503"/>
      <c r="H34" s="503"/>
      <c r="I34" s="503"/>
      <c r="J34" s="503"/>
      <c r="K34" s="503"/>
      <c r="L34" s="504"/>
      <c r="M34" s="14"/>
    </row>
    <row r="35" spans="2:13" ht="24.75" thickBot="1">
      <c r="B35" s="440"/>
      <c r="C35" s="3" t="s">
        <v>156</v>
      </c>
      <c r="D35" s="443" t="s">
        <v>1050</v>
      </c>
      <c r="E35" s="505"/>
      <c r="F35" s="472"/>
      <c r="G35" s="472"/>
      <c r="H35" s="472"/>
      <c r="I35" s="472"/>
      <c r="J35" s="472"/>
      <c r="K35" s="472"/>
      <c r="L35" s="506"/>
      <c r="M35" s="14"/>
    </row>
    <row r="36" spans="2:13" ht="24.75" thickBot="1">
      <c r="B36" s="440"/>
      <c r="C36" s="3" t="s">
        <v>258</v>
      </c>
      <c r="D36" s="443" t="s">
        <v>1051</v>
      </c>
      <c r="E36" s="507"/>
      <c r="F36" s="508"/>
      <c r="G36" s="508"/>
      <c r="H36" s="508"/>
      <c r="I36" s="508"/>
      <c r="J36" s="508"/>
      <c r="K36" s="508"/>
      <c r="L36" s="509"/>
      <c r="M36" s="14"/>
    </row>
    <row r="37" spans="2:13" ht="24.75" thickBot="1">
      <c r="B37" s="440"/>
      <c r="C37" s="1388" t="s">
        <v>260</v>
      </c>
      <c r="D37" s="47" t="s">
        <v>1052</v>
      </c>
      <c r="E37" s="501" t="str">
        <f>IFERROR(E36/E35,"N.A.")</f>
        <v>N.A.</v>
      </c>
      <c r="F37" s="501" t="str">
        <f t="shared" ref="F37:L37" si="0">IFERROR(F36/F35,"N.A.")</f>
        <v>N.A.</v>
      </c>
      <c r="G37" s="501" t="str">
        <f t="shared" si="0"/>
        <v>N.A.</v>
      </c>
      <c r="H37" s="501" t="str">
        <f t="shared" si="0"/>
        <v>N.A.</v>
      </c>
      <c r="I37" s="501" t="str">
        <f t="shared" si="0"/>
        <v>N.A.</v>
      </c>
      <c r="J37" s="501" t="str">
        <f t="shared" si="0"/>
        <v>N.A.</v>
      </c>
      <c r="K37" s="501" t="str">
        <f t="shared" si="0"/>
        <v>N.A.</v>
      </c>
      <c r="L37" s="501" t="str">
        <f t="shared" si="0"/>
        <v>N.A.</v>
      </c>
      <c r="M37" s="12"/>
    </row>
    <row r="38" spans="2:13" ht="24.75" thickBot="1">
      <c r="B38" s="440"/>
      <c r="C38" s="1389"/>
      <c r="D38" s="41" t="s">
        <v>1053</v>
      </c>
      <c r="E38" s="158" t="str">
        <f>+IF(E37="N.A.","N.A.",IF(E37&gt;=75%,1,0))</f>
        <v>N.A.</v>
      </c>
      <c r="F38" s="158" t="str">
        <f t="shared" ref="F38:L38" si="1">+IF(F37="N.A.","N.A.",IF(F37&gt;=75%,1,0))</f>
        <v>N.A.</v>
      </c>
      <c r="G38" s="158" t="str">
        <f t="shared" si="1"/>
        <v>N.A.</v>
      </c>
      <c r="H38" s="158" t="str">
        <f t="shared" si="1"/>
        <v>N.A.</v>
      </c>
      <c r="I38" s="158" t="str">
        <f t="shared" si="1"/>
        <v>N.A.</v>
      </c>
      <c r="J38" s="158" t="str">
        <f t="shared" si="1"/>
        <v>N.A.</v>
      </c>
      <c r="K38" s="158" t="str">
        <f t="shared" si="1"/>
        <v>N.A.</v>
      </c>
      <c r="L38" s="158" t="str">
        <f t="shared" si="1"/>
        <v>N.A.</v>
      </c>
      <c r="M38" s="12"/>
    </row>
    <row r="39" spans="2:13" ht="15.75" thickBot="1">
      <c r="B39" s="440"/>
      <c r="C39" s="3" t="s">
        <v>262</v>
      </c>
      <c r="D39" s="41" t="s">
        <v>1054</v>
      </c>
      <c r="E39" s="31"/>
      <c r="F39" s="31"/>
      <c r="G39" s="31"/>
      <c r="H39" s="31"/>
      <c r="I39" s="31"/>
      <c r="J39" s="31"/>
      <c r="K39" s="31"/>
      <c r="L39" s="31"/>
      <c r="M39" s="13"/>
    </row>
    <row r="40" spans="2:13">
      <c r="B40" s="440"/>
      <c r="C40" s="93"/>
      <c r="D40" s="1328"/>
      <c r="E40" s="1329"/>
      <c r="F40" s="1329"/>
      <c r="G40" s="1329"/>
      <c r="H40" s="1329"/>
      <c r="I40" s="1329"/>
      <c r="J40" s="1329"/>
      <c r="K40" s="1329"/>
      <c r="L40" s="1394"/>
      <c r="M40" s="1375"/>
    </row>
    <row r="41" spans="2:13" ht="15.75" thickBot="1">
      <c r="B41" s="440"/>
      <c r="C41" s="93"/>
      <c r="D41" s="1331" t="s">
        <v>1055</v>
      </c>
      <c r="E41" s="1332"/>
      <c r="F41" s="1332"/>
      <c r="G41" s="1332"/>
      <c r="H41" s="1332"/>
      <c r="I41" s="1332"/>
      <c r="J41" s="1332"/>
      <c r="K41" s="1332"/>
      <c r="L41" s="1387"/>
      <c r="M41" s="1360"/>
    </row>
    <row r="42" spans="2:13" ht="15.75" thickBot="1">
      <c r="B42" s="440"/>
      <c r="C42" s="99" t="s">
        <v>19</v>
      </c>
      <c r="D42" s="44" t="s">
        <v>1056</v>
      </c>
      <c r="E42" s="7">
        <v>1</v>
      </c>
      <c r="F42" s="7"/>
      <c r="G42" s="7"/>
      <c r="H42" s="44" t="s">
        <v>151</v>
      </c>
      <c r="I42" s="6"/>
      <c r="J42" s="165" t="s">
        <v>1196</v>
      </c>
      <c r="K42" s="6"/>
      <c r="M42" s="14"/>
    </row>
    <row r="43" spans="2:13" ht="15.75" thickBot="1">
      <c r="B43" s="440"/>
      <c r="C43" s="3" t="s">
        <v>264</v>
      </c>
      <c r="D43" s="41" t="s">
        <v>1057</v>
      </c>
      <c r="E43" s="31">
        <v>1</v>
      </c>
      <c r="F43" s="31"/>
      <c r="G43" s="31"/>
      <c r="H43" s="159">
        <f>MAX(E42:G42)</f>
        <v>1</v>
      </c>
      <c r="I43" s="6"/>
      <c r="K43" s="6"/>
      <c r="M43" s="14"/>
    </row>
    <row r="44" spans="2:13" ht="15.75" thickBot="1">
      <c r="B44" s="440"/>
      <c r="C44" s="3" t="s">
        <v>266</v>
      </c>
      <c r="D44" s="41" t="s">
        <v>1061</v>
      </c>
      <c r="E44" s="7">
        <v>6</v>
      </c>
      <c r="F44" s="7"/>
      <c r="G44" s="7"/>
      <c r="H44" s="160">
        <f>SUM(E44:G44)</f>
        <v>6</v>
      </c>
      <c r="I44" s="6"/>
      <c r="J44" s="6"/>
      <c r="K44" s="6"/>
      <c r="M44" s="14"/>
    </row>
    <row r="45" spans="2:13" ht="36.75" thickBot="1">
      <c r="B45" s="440"/>
      <c r="C45" s="3" t="s">
        <v>268</v>
      </c>
      <c r="D45" s="41" t="s">
        <v>1062</v>
      </c>
      <c r="E45" s="7">
        <v>0</v>
      </c>
      <c r="F45" s="7"/>
      <c r="G45" s="7"/>
      <c r="H45" s="160">
        <f>SUM(E45:G45)</f>
        <v>0</v>
      </c>
      <c r="I45" s="6"/>
      <c r="J45" s="6"/>
      <c r="K45" s="6"/>
      <c r="M45" s="14"/>
    </row>
    <row r="46" spans="2:13" ht="24.75" thickBot="1">
      <c r="B46" s="440"/>
      <c r="C46" s="1388" t="s">
        <v>1063</v>
      </c>
      <c r="D46" s="47" t="s">
        <v>1064</v>
      </c>
      <c r="E46" s="157">
        <f>IFERROR(E45/E44,"N.A.")</f>
        <v>0</v>
      </c>
      <c r="F46" s="157" t="str">
        <f>IFERROR(F45/F44,"N.A.")</f>
        <v>N.A.</v>
      </c>
      <c r="G46" s="157" t="str">
        <f>IFERROR(G45/G44,"N.A.")</f>
        <v>N.A.</v>
      </c>
      <c r="H46" s="161"/>
      <c r="I46" s="6"/>
      <c r="J46" s="6"/>
      <c r="K46" s="6"/>
      <c r="M46" s="14"/>
    </row>
    <row r="47" spans="2:13" ht="24.75" thickBot="1">
      <c r="B47" s="440"/>
      <c r="C47" s="1389"/>
      <c r="D47" s="41" t="s">
        <v>1065</v>
      </c>
      <c r="E47" s="158">
        <f>+IF(E46="N.A.","N.A.",IF(E46&gt;=75%,1,0))</f>
        <v>0</v>
      </c>
      <c r="F47" s="158" t="str">
        <f>+IF(F46="N.A.","N.A.",IF(F46&gt;=75%,1,0))</f>
        <v>N.A.</v>
      </c>
      <c r="G47" s="158" t="str">
        <f>+IF(G46="N.A.","N.A.",IF(G46&gt;=75%,1,0))</f>
        <v>N.A.</v>
      </c>
      <c r="H47" s="160">
        <f>SUM(E47:G47)</f>
        <v>0</v>
      </c>
      <c r="I47" s="6"/>
      <c r="J47" s="6"/>
      <c r="K47" s="6"/>
      <c r="M47" s="14"/>
    </row>
    <row r="48" spans="2:13" ht="15.75" thickBot="1">
      <c r="B48" s="440"/>
      <c r="C48" s="3" t="s">
        <v>1066</v>
      </c>
      <c r="D48" s="1323" t="s">
        <v>1067</v>
      </c>
      <c r="E48" s="1324"/>
      <c r="F48" s="1324"/>
      <c r="G48" s="1325"/>
      <c r="H48" s="222">
        <f>IFERROR(H47/H43,"N.A.")</f>
        <v>0</v>
      </c>
      <c r="I48" s="6"/>
      <c r="J48" s="6"/>
      <c r="K48" s="6"/>
      <c r="M48" s="14"/>
    </row>
    <row r="49" spans="2:13" ht="15.75" thickBot="1">
      <c r="B49" s="440"/>
      <c r="C49" s="93"/>
      <c r="D49" s="1411" t="s">
        <v>1068</v>
      </c>
      <c r="E49" s="1412"/>
      <c r="F49" s="1412"/>
      <c r="G49" s="1412"/>
      <c r="H49" s="1412"/>
      <c r="I49" s="1412"/>
      <c r="J49" s="1412"/>
      <c r="K49" s="1412"/>
      <c r="L49" s="1468"/>
      <c r="M49" s="1432"/>
    </row>
    <row r="50" spans="2:13" ht="24.75" thickBot="1">
      <c r="B50" s="440"/>
      <c r="C50" s="95"/>
      <c r="D50" s="44" t="s">
        <v>1043</v>
      </c>
      <c r="E50" s="7">
        <v>1</v>
      </c>
      <c r="F50" s="6"/>
      <c r="G50" s="6"/>
      <c r="H50" s="6"/>
      <c r="I50" s="6"/>
      <c r="J50" s="6"/>
      <c r="K50" s="6"/>
      <c r="M50" s="14"/>
    </row>
    <row r="51" spans="2:13" ht="24.75" thickBot="1">
      <c r="B51" s="440"/>
      <c r="C51" s="95"/>
      <c r="D51" s="41" t="s">
        <v>1044</v>
      </c>
      <c r="E51" s="7">
        <v>3</v>
      </c>
      <c r="F51" s="6"/>
      <c r="G51" s="6"/>
      <c r="H51" s="6"/>
      <c r="I51" s="6"/>
      <c r="J51" s="6"/>
      <c r="K51" s="6"/>
      <c r="M51" s="14"/>
    </row>
    <row r="52" spans="2:13" ht="24.75" thickBot="1">
      <c r="B52" s="440"/>
      <c r="C52" s="95"/>
      <c r="D52" s="41" t="s">
        <v>1045</v>
      </c>
      <c r="E52" s="7">
        <v>0</v>
      </c>
      <c r="F52" s="6"/>
      <c r="G52" s="6"/>
      <c r="H52" s="6"/>
      <c r="I52" s="6"/>
      <c r="J52" s="6"/>
      <c r="K52" s="6"/>
      <c r="M52" s="14"/>
    </row>
    <row r="53" spans="2:13" ht="15.75" thickBot="1">
      <c r="B53" s="440"/>
      <c r="C53" s="93"/>
      <c r="D53" s="1355" t="s">
        <v>1046</v>
      </c>
      <c r="E53" s="1356"/>
      <c r="F53" s="1356"/>
      <c r="G53" s="1356"/>
      <c r="H53" s="1356"/>
      <c r="I53" s="1356"/>
      <c r="J53" s="1356"/>
      <c r="K53" s="1356"/>
      <c r="L53" s="1469"/>
      <c r="M53" s="1362"/>
    </row>
    <row r="54" spans="2:13" ht="15.75" thickBot="1">
      <c r="B54" s="440"/>
      <c r="C54" s="99" t="s">
        <v>19</v>
      </c>
      <c r="D54" s="44" t="s">
        <v>1047</v>
      </c>
      <c r="E54" s="439">
        <v>1</v>
      </c>
      <c r="F54" s="439">
        <v>1</v>
      </c>
      <c r="G54" s="439">
        <v>1</v>
      </c>
      <c r="H54" s="439"/>
      <c r="I54" s="439"/>
      <c r="J54" s="439"/>
      <c r="K54" s="439"/>
      <c r="L54" s="470"/>
      <c r="M54" s="120"/>
    </row>
    <row r="55" spans="2:13" ht="15.75" thickBot="1">
      <c r="B55" s="440"/>
      <c r="C55" s="3" t="s">
        <v>152</v>
      </c>
      <c r="D55" s="41" t="s">
        <v>1048</v>
      </c>
      <c r="E55" s="31"/>
      <c r="F55" s="31"/>
      <c r="G55" s="31"/>
      <c r="H55" s="31"/>
      <c r="I55" s="31"/>
      <c r="J55" s="31"/>
      <c r="K55" s="31"/>
      <c r="L55" s="471"/>
      <c r="M55" s="12"/>
    </row>
    <row r="56" spans="2:13" ht="15.75" thickBot="1">
      <c r="B56" s="440"/>
      <c r="C56" s="3" t="s">
        <v>154</v>
      </c>
      <c r="D56" s="41" t="s">
        <v>1049</v>
      </c>
      <c r="E56" s="31"/>
      <c r="F56" s="31"/>
      <c r="G56" s="31"/>
      <c r="H56" s="31"/>
      <c r="I56" s="31"/>
      <c r="J56" s="31"/>
      <c r="K56" s="31"/>
      <c r="L56" s="471"/>
      <c r="M56" s="12"/>
    </row>
    <row r="57" spans="2:13" ht="24.75" thickBot="1">
      <c r="B57" s="440"/>
      <c r="C57" s="3" t="s">
        <v>156</v>
      </c>
      <c r="D57" s="41" t="s">
        <v>1050</v>
      </c>
      <c r="E57" s="472">
        <v>240</v>
      </c>
      <c r="F57" s="472">
        <v>240</v>
      </c>
      <c r="G57" s="472">
        <v>240</v>
      </c>
      <c r="H57" s="472"/>
      <c r="I57" s="472"/>
      <c r="J57" s="472"/>
      <c r="K57" s="472"/>
      <c r="L57" s="472"/>
      <c r="M57" s="12"/>
    </row>
    <row r="58" spans="2:13" ht="24.75" thickBot="1">
      <c r="B58" s="440"/>
      <c r="C58" s="3" t="s">
        <v>258</v>
      </c>
      <c r="D58" s="41" t="s">
        <v>1051</v>
      </c>
      <c r="E58" s="472">
        <v>90</v>
      </c>
      <c r="F58" s="472">
        <v>90</v>
      </c>
      <c r="G58" s="472">
        <v>90</v>
      </c>
      <c r="H58" s="472"/>
      <c r="I58" s="472"/>
      <c r="J58" s="472"/>
      <c r="K58" s="472"/>
      <c r="L58" s="472"/>
      <c r="M58" s="12"/>
    </row>
    <row r="59" spans="2:13" ht="24.75" thickBot="1">
      <c r="B59" s="440"/>
      <c r="C59" s="1388" t="s">
        <v>260</v>
      </c>
      <c r="D59" s="47" t="s">
        <v>1052</v>
      </c>
      <c r="E59" s="157">
        <f t="shared" ref="E59:L59" si="2">IFERROR(E58/E57,"N.A.")</f>
        <v>0.375</v>
      </c>
      <c r="F59" s="157">
        <f t="shared" si="2"/>
        <v>0.375</v>
      </c>
      <c r="G59" s="157">
        <f t="shared" si="2"/>
        <v>0.375</v>
      </c>
      <c r="H59" s="157" t="str">
        <f t="shared" si="2"/>
        <v>N.A.</v>
      </c>
      <c r="I59" s="157" t="str">
        <f t="shared" si="2"/>
        <v>N.A.</v>
      </c>
      <c r="J59" s="157" t="str">
        <f t="shared" si="2"/>
        <v>N.A.</v>
      </c>
      <c r="K59" s="157" t="str">
        <f t="shared" si="2"/>
        <v>N.A.</v>
      </c>
      <c r="L59" s="157" t="str">
        <f t="shared" si="2"/>
        <v>N.A.</v>
      </c>
      <c r="M59" s="12"/>
    </row>
    <row r="60" spans="2:13" ht="24.75" thickBot="1">
      <c r="B60" s="440"/>
      <c r="C60" s="1389"/>
      <c r="D60" s="41" t="s">
        <v>1069</v>
      </c>
      <c r="E60" s="158">
        <f>+IF(E59="N.A.","N.A.",IF(E59&gt;=75%,1,0))</f>
        <v>0</v>
      </c>
      <c r="F60" s="158">
        <f t="shared" ref="F60:L60" si="3">+IF(F59="N.A.","N.A.",IF(F59&gt;=75%,1,0))</f>
        <v>0</v>
      </c>
      <c r="G60" s="158">
        <f t="shared" si="3"/>
        <v>0</v>
      </c>
      <c r="H60" s="158" t="str">
        <f t="shared" si="3"/>
        <v>N.A.</v>
      </c>
      <c r="I60" s="158" t="str">
        <f t="shared" si="3"/>
        <v>N.A.</v>
      </c>
      <c r="J60" s="158" t="str">
        <f t="shared" si="3"/>
        <v>N.A.</v>
      </c>
      <c r="K60" s="158" t="str">
        <f t="shared" si="3"/>
        <v>N.A.</v>
      </c>
      <c r="L60" s="158" t="str">
        <f t="shared" si="3"/>
        <v>N.A.</v>
      </c>
      <c r="M60" s="12"/>
    </row>
    <row r="61" spans="2:13" ht="15.75" thickBot="1">
      <c r="B61" s="440"/>
      <c r="C61" s="3" t="s">
        <v>262</v>
      </c>
      <c r="D61" s="41" t="s">
        <v>1054</v>
      </c>
      <c r="E61" s="30"/>
      <c r="F61" s="31"/>
      <c r="G61" s="31"/>
      <c r="H61" s="31"/>
      <c r="I61" s="31"/>
      <c r="J61" s="31"/>
      <c r="K61" s="31"/>
      <c r="L61" s="471"/>
      <c r="M61" s="13"/>
    </row>
    <row r="62" spans="2:13">
      <c r="B62" s="440"/>
      <c r="C62" s="93"/>
      <c r="D62" s="1328"/>
      <c r="E62" s="1329"/>
      <c r="F62" s="1329"/>
      <c r="G62" s="1329"/>
      <c r="H62" s="1329"/>
      <c r="I62" s="1329"/>
      <c r="J62" s="1329"/>
      <c r="K62" s="1329"/>
      <c r="L62" s="1394"/>
      <c r="M62" s="1375"/>
    </row>
    <row r="63" spans="2:13" ht="15.75" thickBot="1">
      <c r="B63" s="440"/>
      <c r="C63" s="93"/>
      <c r="D63" s="1331" t="s">
        <v>1055</v>
      </c>
      <c r="E63" s="1332"/>
      <c r="F63" s="1332"/>
      <c r="G63" s="1332"/>
      <c r="H63" s="1332"/>
      <c r="I63" s="1332"/>
      <c r="J63" s="1332"/>
      <c r="K63" s="1332"/>
      <c r="L63" s="1387"/>
      <c r="M63" s="1360"/>
    </row>
    <row r="64" spans="2:13" ht="15.75" thickBot="1">
      <c r="B64" s="440"/>
      <c r="C64" s="99" t="s">
        <v>19</v>
      </c>
      <c r="D64" s="44" t="s">
        <v>1056</v>
      </c>
      <c r="E64" s="125">
        <v>1</v>
      </c>
      <c r="F64" s="125">
        <v>2</v>
      </c>
      <c r="G64" s="125">
        <v>3</v>
      </c>
      <c r="H64" s="125" t="s">
        <v>151</v>
      </c>
      <c r="I64" s="6"/>
      <c r="J64" s="6"/>
      <c r="K64" s="6"/>
      <c r="M64" s="14"/>
    </row>
    <row r="65" spans="2:13" ht="15.75" thickBot="1">
      <c r="B65" s="440"/>
      <c r="C65" s="3" t="s">
        <v>264</v>
      </c>
      <c r="D65" s="41" t="s">
        <v>1057</v>
      </c>
      <c r="E65" s="40" t="s">
        <v>1058</v>
      </c>
      <c r="F65" s="40" t="s">
        <v>1059</v>
      </c>
      <c r="G65" s="40" t="s">
        <v>1060</v>
      </c>
      <c r="H65" s="159">
        <f>MAX(E64:G64)</f>
        <v>3</v>
      </c>
      <c r="I65" s="6"/>
      <c r="J65" s="6"/>
      <c r="K65" s="6"/>
      <c r="M65" s="14"/>
    </row>
    <row r="66" spans="2:13" ht="15.75" thickBot="1">
      <c r="B66" s="440"/>
      <c r="C66" s="3" t="s">
        <v>266</v>
      </c>
      <c r="D66" s="41" t="s">
        <v>1061</v>
      </c>
      <c r="E66" s="7"/>
      <c r="F66" s="7"/>
      <c r="G66" s="7"/>
      <c r="H66" s="160">
        <f>SUM(E66:G66)</f>
        <v>0</v>
      </c>
      <c r="I66" s="6"/>
      <c r="J66" s="6"/>
      <c r="K66" s="6"/>
      <c r="M66" s="14"/>
    </row>
    <row r="67" spans="2:13" ht="36.75" thickBot="1">
      <c r="B67" s="440"/>
      <c r="C67" s="3" t="s">
        <v>268</v>
      </c>
      <c r="D67" s="41" t="s">
        <v>1070</v>
      </c>
      <c r="E67" s="7"/>
      <c r="F67" s="7"/>
      <c r="G67" s="7"/>
      <c r="H67" s="160">
        <f>SUM(E67:G67)</f>
        <v>0</v>
      </c>
      <c r="I67" s="6"/>
      <c r="J67" s="6"/>
      <c r="K67" s="6"/>
      <c r="M67" s="14"/>
    </row>
    <row r="68" spans="2:13" ht="24.75" thickBot="1">
      <c r="B68" s="440"/>
      <c r="C68" s="1388" t="s">
        <v>1063</v>
      </c>
      <c r="D68" s="47" t="s">
        <v>1064</v>
      </c>
      <c r="E68" s="157" t="e">
        <f>+E67/E66</f>
        <v>#DIV/0!</v>
      </c>
      <c r="F68" s="157" t="e">
        <f>+F67/F66</f>
        <v>#DIV/0!</v>
      </c>
      <c r="G68" s="157" t="e">
        <f>+G67/G66</f>
        <v>#DIV/0!</v>
      </c>
      <c r="H68" s="161"/>
      <c r="I68" s="6"/>
      <c r="J68" s="6"/>
      <c r="K68" s="6"/>
      <c r="M68" s="14"/>
    </row>
    <row r="69" spans="2:13" ht="24.75" thickBot="1">
      <c r="B69" s="440"/>
      <c r="C69" s="1389"/>
      <c r="D69" s="41" t="s">
        <v>1065</v>
      </c>
      <c r="E69" s="158" t="e">
        <f>+IF(E68&gt;=75%,1,0)</f>
        <v>#DIV/0!</v>
      </c>
      <c r="F69" s="158" t="e">
        <f>+IF(F68&gt;=75%,1,0)</f>
        <v>#DIV/0!</v>
      </c>
      <c r="G69" s="158" t="e">
        <f>+IF(G68&gt;=75%,1,0)</f>
        <v>#DIV/0!</v>
      </c>
      <c r="H69" s="160" t="e">
        <f>SUM(E69:G69)</f>
        <v>#DIV/0!</v>
      </c>
      <c r="I69" s="6"/>
      <c r="J69" s="6"/>
      <c r="K69" s="6"/>
      <c r="M69" s="14"/>
    </row>
    <row r="70" spans="2:13" ht="15.75" thickBot="1">
      <c r="B70" s="440"/>
      <c r="C70" s="3" t="s">
        <v>1066</v>
      </c>
      <c r="D70" s="1323" t="s">
        <v>1067</v>
      </c>
      <c r="E70" s="1324"/>
      <c r="F70" s="1324"/>
      <c r="G70" s="1325"/>
      <c r="H70" s="162" t="str">
        <f>IFERROR(H69/H65,"N.A.")</f>
        <v>N.A.</v>
      </c>
      <c r="I70" s="6"/>
      <c r="J70" s="6"/>
      <c r="K70" s="6"/>
      <c r="M70" s="14"/>
    </row>
    <row r="71" spans="2:13">
      <c r="B71" s="440"/>
      <c r="C71" s="93"/>
      <c r="D71" s="1331"/>
      <c r="E71" s="1332"/>
      <c r="F71" s="1332"/>
      <c r="G71" s="1332"/>
      <c r="H71" s="1332"/>
      <c r="I71" s="1332"/>
      <c r="J71" s="1332"/>
      <c r="K71" s="1332"/>
      <c r="L71" s="1387"/>
      <c r="M71" s="1360"/>
    </row>
    <row r="72" spans="2:13" ht="15.75" thickBot="1">
      <c r="B72" s="440"/>
      <c r="C72" s="93"/>
      <c r="D72" s="1317" t="s">
        <v>1071</v>
      </c>
      <c r="E72" s="1318"/>
      <c r="F72" s="1318"/>
      <c r="G72" s="1318"/>
      <c r="H72" s="1318"/>
      <c r="I72" s="1318"/>
      <c r="J72" s="1318"/>
      <c r="K72" s="1318"/>
      <c r="L72" s="1386"/>
      <c r="M72" s="1361"/>
    </row>
    <row r="73" spans="2:13" ht="15.75" thickBot="1">
      <c r="B73" s="440"/>
      <c r="C73" s="99" t="s">
        <v>1072</v>
      </c>
      <c r="D73" s="39" t="s">
        <v>1073</v>
      </c>
      <c r="E73" s="163">
        <f>+H48</f>
        <v>0</v>
      </c>
      <c r="F73" s="6"/>
      <c r="G73" s="6"/>
      <c r="H73" s="6"/>
      <c r="I73" s="6"/>
      <c r="J73" s="6"/>
      <c r="K73" s="6"/>
      <c r="M73" s="14"/>
    </row>
    <row r="74" spans="2:13" ht="15.75" thickBot="1">
      <c r="B74" s="440"/>
      <c r="C74" s="3" t="s">
        <v>1074</v>
      </c>
      <c r="D74" s="40" t="s">
        <v>1075</v>
      </c>
      <c r="E74" s="164" t="str">
        <f>+H70</f>
        <v>N.A.</v>
      </c>
      <c r="F74" s="6"/>
      <c r="G74" s="6"/>
      <c r="H74" s="6"/>
      <c r="I74" s="6"/>
      <c r="J74" s="6"/>
      <c r="K74" s="6"/>
      <c r="M74" s="14"/>
    </row>
    <row r="75" spans="2:13" ht="36.75" thickBot="1">
      <c r="B75" s="440"/>
      <c r="C75" s="3" t="s">
        <v>19</v>
      </c>
      <c r="D75" s="130" t="s">
        <v>1076</v>
      </c>
      <c r="E75" s="164">
        <f>AVERAGE(E73:E74)</f>
        <v>0</v>
      </c>
      <c r="F75" s="6"/>
      <c r="G75" s="6"/>
      <c r="H75" s="6"/>
      <c r="I75" s="6"/>
      <c r="J75" s="6"/>
      <c r="K75" s="6"/>
      <c r="M75" s="14"/>
    </row>
    <row r="76" spans="2:13">
      <c r="B76" s="440"/>
      <c r="C76" s="93"/>
      <c r="D76" s="1331"/>
      <c r="E76" s="1332"/>
      <c r="F76" s="1332"/>
      <c r="G76" s="1332"/>
      <c r="H76" s="1332"/>
      <c r="I76" s="1332"/>
      <c r="J76" s="1332"/>
      <c r="K76" s="1332"/>
      <c r="L76" s="1387"/>
      <c r="M76" s="1360"/>
    </row>
    <row r="77" spans="2:13" ht="15.75" thickBot="1">
      <c r="B77" s="440"/>
      <c r="C77" s="93"/>
      <c r="D77" s="1317" t="s">
        <v>1077</v>
      </c>
      <c r="E77" s="1318"/>
      <c r="F77" s="1318"/>
      <c r="G77" s="1318"/>
      <c r="H77" s="1318"/>
      <c r="I77" s="1318"/>
      <c r="J77" s="1318"/>
      <c r="K77" s="1318"/>
      <c r="L77" s="1386"/>
      <c r="M77" s="1361"/>
    </row>
    <row r="78" spans="2:13" ht="15.75" thickBot="1">
      <c r="B78" s="440"/>
      <c r="C78" s="95"/>
      <c r="D78" s="25"/>
      <c r="E78" s="39" t="s">
        <v>1078</v>
      </c>
      <c r="F78" s="39" t="s">
        <v>1079</v>
      </c>
      <c r="H78" s="6"/>
      <c r="I78" s="6"/>
      <c r="J78" s="6"/>
      <c r="K78" s="6"/>
      <c r="M78" s="14"/>
    </row>
    <row r="79" spans="2:13" ht="24.75" thickBot="1">
      <c r="B79" s="440"/>
      <c r="C79" s="95"/>
      <c r="D79" s="130" t="s">
        <v>1080</v>
      </c>
      <c r="E79" s="151" t="e">
        <f>+E25</f>
        <v>#DIV/0!</v>
      </c>
      <c r="F79" s="32"/>
      <c r="G79" s="6"/>
      <c r="H79" s="6"/>
      <c r="I79" s="6"/>
      <c r="J79" s="6"/>
      <c r="K79" s="6"/>
      <c r="M79" s="14"/>
    </row>
    <row r="80" spans="2:13" ht="24.75" thickBot="1">
      <c r="B80" s="440"/>
      <c r="C80" s="95"/>
      <c r="D80" s="130" t="s">
        <v>1081</v>
      </c>
      <c r="E80" s="151">
        <f>+E75</f>
        <v>0</v>
      </c>
      <c r="F80" s="32">
        <v>1</v>
      </c>
      <c r="G80" s="6"/>
      <c r="H80" s="6"/>
      <c r="I80" s="6"/>
      <c r="J80" s="6"/>
      <c r="K80" s="6"/>
      <c r="M80" s="14"/>
    </row>
    <row r="81" spans="2:13" ht="24.75" thickBot="1">
      <c r="B81" s="441"/>
      <c r="C81" s="3"/>
      <c r="D81" s="130" t="s">
        <v>1011</v>
      </c>
      <c r="E81" s="218" t="str">
        <f>Formulas!$D$29</f>
        <v/>
      </c>
      <c r="F81" s="210">
        <f>IFERROR(Formulas!$E$29,0)</f>
        <v>0</v>
      </c>
      <c r="G81" s="23"/>
      <c r="H81" s="23"/>
      <c r="I81" s="23"/>
      <c r="J81" s="23"/>
      <c r="K81" s="23"/>
      <c r="L81" s="15"/>
      <c r="M81" s="11"/>
    </row>
    <row r="82" spans="2:13" ht="24" customHeight="1" thickBot="1">
      <c r="B82" s="48" t="s">
        <v>34</v>
      </c>
      <c r="C82" s="94"/>
      <c r="D82" s="1323" t="s">
        <v>1082</v>
      </c>
      <c r="E82" s="1324"/>
      <c r="F82" s="1324"/>
      <c r="G82" s="1324"/>
      <c r="H82" s="1324"/>
      <c r="I82" s="1324"/>
      <c r="J82" s="1324"/>
      <c r="K82" s="1324"/>
      <c r="L82" s="1385"/>
      <c r="M82" s="1359"/>
    </row>
    <row r="83" spans="2:13" ht="48.75" thickBot="1">
      <c r="B83" s="48" t="s">
        <v>36</v>
      </c>
      <c r="C83" s="94"/>
      <c r="D83" s="1323" t="s">
        <v>159</v>
      </c>
      <c r="E83" s="1324"/>
      <c r="F83" s="1324"/>
      <c r="G83" s="1324"/>
      <c r="H83" s="1324"/>
      <c r="I83" s="1324"/>
      <c r="J83" s="1324"/>
      <c r="K83" s="1324"/>
      <c r="L83" s="1385"/>
      <c r="M83" s="1359"/>
    </row>
    <row r="84" spans="2:13" ht="15.75" thickBot="1">
      <c r="B84" s="2"/>
      <c r="C84" s="77"/>
      <c r="D84" s="6"/>
      <c r="E84" s="6"/>
      <c r="F84" s="6"/>
      <c r="G84" s="6"/>
      <c r="H84" s="6"/>
      <c r="I84" s="6"/>
      <c r="J84" s="6"/>
      <c r="K84" s="6"/>
    </row>
    <row r="85" spans="2:13" ht="24" customHeight="1" thickBot="1">
      <c r="B85" s="1314" t="s">
        <v>38</v>
      </c>
      <c r="C85" s="1315"/>
      <c r="D85" s="1315"/>
      <c r="E85" s="1316"/>
      <c r="F85" s="6"/>
      <c r="G85" s="6"/>
      <c r="H85" s="6"/>
      <c r="I85" s="6"/>
      <c r="J85" s="6"/>
      <c r="K85" s="6"/>
    </row>
    <row r="86" spans="2:13" ht="15.75" thickBot="1">
      <c r="B86" s="1311">
        <v>1</v>
      </c>
      <c r="C86" s="95"/>
      <c r="D86" s="49" t="s">
        <v>39</v>
      </c>
      <c r="E86" s="169"/>
      <c r="F86" s="6"/>
      <c r="G86" s="6"/>
      <c r="H86" s="6"/>
      <c r="I86" s="6"/>
      <c r="J86" s="6"/>
      <c r="K86" s="6"/>
    </row>
    <row r="87" spans="2:13" ht="15.75" thickBot="1">
      <c r="B87" s="1312"/>
      <c r="C87" s="95"/>
      <c r="D87" s="41" t="s">
        <v>40</v>
      </c>
      <c r="E87" s="169"/>
      <c r="F87" s="6"/>
      <c r="G87" s="6"/>
      <c r="H87" s="6"/>
      <c r="I87" s="6"/>
      <c r="J87" s="6"/>
      <c r="K87" s="6"/>
    </row>
    <row r="88" spans="2:13" ht="15.75" thickBot="1">
      <c r="B88" s="1312"/>
      <c r="C88" s="95"/>
      <c r="D88" s="41" t="s">
        <v>41</v>
      </c>
      <c r="E88" s="169"/>
      <c r="F88" s="6"/>
      <c r="G88" s="6"/>
      <c r="H88" s="6"/>
      <c r="I88" s="6"/>
      <c r="J88" s="6"/>
      <c r="K88" s="6"/>
    </row>
    <row r="89" spans="2:13" ht="15.75" thickBot="1">
      <c r="B89" s="1312"/>
      <c r="C89" s="95"/>
      <c r="D89" s="41" t="s">
        <v>42</v>
      </c>
      <c r="E89" s="169"/>
      <c r="F89" s="6"/>
      <c r="G89" s="6"/>
      <c r="H89" s="6"/>
      <c r="I89" s="6"/>
      <c r="J89" s="6"/>
      <c r="K89" s="6"/>
    </row>
    <row r="90" spans="2:13" ht="15.75" thickBot="1">
      <c r="B90" s="1312"/>
      <c r="C90" s="95"/>
      <c r="D90" s="41" t="s">
        <v>43</v>
      </c>
      <c r="E90" s="169"/>
      <c r="F90" s="6"/>
      <c r="G90" s="6"/>
      <c r="H90" s="6"/>
      <c r="I90" s="6"/>
      <c r="J90" s="6"/>
      <c r="K90" s="6"/>
    </row>
    <row r="91" spans="2:13" ht="15.75" thickBot="1">
      <c r="B91" s="1312"/>
      <c r="C91" s="95"/>
      <c r="D91" s="41" t="s">
        <v>44</v>
      </c>
      <c r="E91" s="169"/>
      <c r="F91" s="6"/>
      <c r="G91" s="6"/>
      <c r="H91" s="6"/>
      <c r="I91" s="6"/>
      <c r="J91" s="6"/>
      <c r="K91" s="6"/>
    </row>
    <row r="92" spans="2:13" ht="15.75" thickBot="1">
      <c r="B92" s="1313"/>
      <c r="C92" s="3"/>
      <c r="D92" s="41" t="s">
        <v>45</v>
      </c>
      <c r="E92" s="169"/>
      <c r="F92" s="6"/>
      <c r="G92" s="6"/>
      <c r="H92" s="6"/>
      <c r="I92" s="6"/>
      <c r="J92" s="6"/>
      <c r="K92" s="6"/>
    </row>
    <row r="93" spans="2:13" ht="15.75" thickBot="1">
      <c r="B93" s="2"/>
      <c r="C93" s="77"/>
      <c r="D93" s="6"/>
      <c r="E93" s="6"/>
      <c r="F93" s="6"/>
      <c r="G93" s="6"/>
      <c r="H93" s="6"/>
      <c r="I93" s="6"/>
      <c r="J93" s="6"/>
      <c r="K93" s="6"/>
    </row>
    <row r="94" spans="2:13" ht="15.75" thickBot="1">
      <c r="B94" s="1314" t="s">
        <v>46</v>
      </c>
      <c r="C94" s="1315"/>
      <c r="D94" s="1315"/>
      <c r="E94" s="1316"/>
      <c r="F94" s="6"/>
      <c r="G94" s="6"/>
      <c r="H94" s="6"/>
      <c r="I94" s="6"/>
      <c r="J94" s="6"/>
      <c r="K94" s="6"/>
    </row>
    <row r="95" spans="2:13" ht="15.75" thickBot="1">
      <c r="B95" s="1311">
        <v>1</v>
      </c>
      <c r="C95" s="95"/>
      <c r="D95" s="49" t="s">
        <v>39</v>
      </c>
      <c r="E95" s="448" t="s">
        <v>47</v>
      </c>
      <c r="F95" s="6"/>
      <c r="G95" s="6"/>
      <c r="H95" s="6"/>
      <c r="I95" s="6"/>
      <c r="J95" s="6"/>
      <c r="K95" s="6"/>
    </row>
    <row r="96" spans="2:13" ht="15.75" thickBot="1">
      <c r="B96" s="1312"/>
      <c r="C96" s="95"/>
      <c r="D96" s="41" t="s">
        <v>40</v>
      </c>
      <c r="E96" s="448" t="s">
        <v>160</v>
      </c>
      <c r="F96" s="6"/>
      <c r="G96" s="6"/>
      <c r="H96" s="6"/>
      <c r="I96" s="6"/>
      <c r="J96" s="6"/>
      <c r="K96" s="6"/>
    </row>
    <row r="97" spans="2:11" ht="15.75" thickBot="1">
      <c r="B97" s="1312"/>
      <c r="C97" s="95"/>
      <c r="D97" s="41" t="s">
        <v>41</v>
      </c>
      <c r="E97" s="174"/>
      <c r="F97" s="6"/>
      <c r="G97" s="6"/>
      <c r="H97" s="6"/>
      <c r="I97" s="6"/>
      <c r="J97" s="6"/>
      <c r="K97" s="6"/>
    </row>
    <row r="98" spans="2:11" ht="15.75" thickBot="1">
      <c r="B98" s="1312"/>
      <c r="C98" s="95"/>
      <c r="D98" s="41" t="s">
        <v>42</v>
      </c>
      <c r="E98" s="174"/>
      <c r="F98" s="6"/>
      <c r="G98" s="6"/>
      <c r="H98" s="6"/>
      <c r="I98" s="6"/>
      <c r="J98" s="6"/>
      <c r="K98" s="6"/>
    </row>
    <row r="99" spans="2:11" ht="15.75" thickBot="1">
      <c r="B99" s="1312"/>
      <c r="C99" s="95"/>
      <c r="D99" s="41" t="s">
        <v>43</v>
      </c>
      <c r="E99" s="174"/>
      <c r="F99" s="6"/>
      <c r="G99" s="6"/>
      <c r="H99" s="6"/>
      <c r="I99" s="6"/>
      <c r="J99" s="6"/>
      <c r="K99" s="6"/>
    </row>
    <row r="100" spans="2:11" ht="15.75" thickBot="1">
      <c r="B100" s="1312"/>
      <c r="C100" s="95"/>
      <c r="D100" s="41" t="s">
        <v>44</v>
      </c>
      <c r="E100" s="174"/>
      <c r="F100" s="6"/>
      <c r="G100" s="6"/>
      <c r="H100" s="6"/>
      <c r="I100" s="6"/>
      <c r="J100" s="6"/>
      <c r="K100" s="6"/>
    </row>
    <row r="101" spans="2:11" ht="15.75" thickBot="1">
      <c r="B101" s="1313"/>
      <c r="C101" s="3"/>
      <c r="D101" s="41" t="s">
        <v>45</v>
      </c>
      <c r="E101" s="174"/>
      <c r="F101" s="6"/>
      <c r="G101" s="6"/>
      <c r="H101" s="6"/>
      <c r="I101" s="6"/>
      <c r="J101" s="6"/>
      <c r="K101" s="6"/>
    </row>
    <row r="102" spans="2:11" ht="15.75" thickBot="1">
      <c r="B102" s="2"/>
      <c r="C102" s="77"/>
      <c r="D102" s="6"/>
      <c r="E102" s="6"/>
      <c r="F102" s="6"/>
      <c r="G102" s="6"/>
      <c r="H102" s="6"/>
      <c r="I102" s="6"/>
      <c r="J102" s="6"/>
      <c r="K102" s="6"/>
    </row>
    <row r="103" spans="2:11" ht="15" customHeight="1" thickBot="1">
      <c r="B103" s="126" t="s">
        <v>49</v>
      </c>
      <c r="C103" s="127"/>
      <c r="D103" s="127"/>
      <c r="E103" s="128"/>
      <c r="G103" s="6"/>
      <c r="H103" s="6"/>
      <c r="I103" s="6"/>
      <c r="J103" s="6"/>
      <c r="K103" s="6"/>
    </row>
    <row r="104" spans="2:11" ht="24.75" thickBot="1">
      <c r="B104" s="48" t="s">
        <v>50</v>
      </c>
      <c r="C104" s="41" t="s">
        <v>51</v>
      </c>
      <c r="D104" s="41" t="s">
        <v>52</v>
      </c>
      <c r="E104" s="41" t="s">
        <v>53</v>
      </c>
      <c r="F104" s="6"/>
      <c r="G104" s="6"/>
      <c r="H104" s="6"/>
      <c r="I104" s="6"/>
      <c r="J104" s="6"/>
    </row>
    <row r="105" spans="2:11" ht="72.75" thickBot="1">
      <c r="B105" s="50">
        <v>42401</v>
      </c>
      <c r="C105" s="41">
        <v>1</v>
      </c>
      <c r="D105" s="51" t="s">
        <v>1083</v>
      </c>
      <c r="E105" s="41"/>
      <c r="F105" s="6"/>
      <c r="G105" s="6"/>
      <c r="H105" s="6"/>
      <c r="I105" s="6"/>
      <c r="J105" s="6"/>
    </row>
    <row r="106" spans="2:11" ht="15.75" thickBot="1">
      <c r="B106" s="4"/>
      <c r="C106" s="96"/>
      <c r="D106" s="6"/>
      <c r="E106" s="6"/>
      <c r="F106" s="6"/>
      <c r="G106" s="6"/>
      <c r="H106" s="6"/>
      <c r="I106" s="6"/>
      <c r="J106" s="6"/>
      <c r="K106" s="6"/>
    </row>
    <row r="107" spans="2:11" ht="24.75" thickBot="1">
      <c r="B107" s="137" t="s">
        <v>55</v>
      </c>
      <c r="C107" s="97"/>
      <c r="D107" s="6"/>
      <c r="E107" s="6"/>
      <c r="F107" s="6"/>
      <c r="G107" s="6"/>
      <c r="H107" s="6"/>
      <c r="I107" s="6"/>
      <c r="J107" s="6"/>
      <c r="K107" s="6"/>
    </row>
    <row r="108" spans="2:11">
      <c r="B108" s="1446"/>
      <c r="C108" s="1447"/>
      <c r="D108" s="1447"/>
      <c r="E108" s="1447"/>
      <c r="F108" s="1447"/>
      <c r="G108" s="1447"/>
      <c r="H108" s="1447"/>
      <c r="I108" s="1448"/>
      <c r="J108" s="6"/>
      <c r="K108" s="6"/>
    </row>
    <row r="109" spans="2:11" ht="15.75" thickBot="1">
      <c r="B109" s="1449"/>
      <c r="C109" s="1450"/>
      <c r="D109" s="1450"/>
      <c r="E109" s="1450"/>
      <c r="F109" s="1450"/>
      <c r="G109" s="1450"/>
      <c r="H109" s="1450"/>
      <c r="I109" s="1451"/>
      <c r="J109" s="6"/>
      <c r="K109" s="6"/>
    </row>
    <row r="110" spans="2:11" ht="15.75" thickBot="1">
      <c r="B110" s="6"/>
      <c r="D110" s="6"/>
      <c r="E110" s="6"/>
      <c r="F110" s="6"/>
      <c r="G110" s="6"/>
      <c r="H110" s="6"/>
      <c r="I110" s="6"/>
      <c r="J110" s="6"/>
      <c r="K110" s="6"/>
    </row>
    <row r="111" spans="2:11" ht="24.75" thickBot="1">
      <c r="B111" s="52" t="s">
        <v>56</v>
      </c>
      <c r="C111" s="98"/>
      <c r="D111" s="6"/>
      <c r="E111" s="6"/>
      <c r="F111" s="6"/>
      <c r="G111" s="6"/>
      <c r="H111" s="6"/>
      <c r="I111" s="6"/>
      <c r="J111" s="6"/>
      <c r="K111" s="6"/>
    </row>
    <row r="112" spans="2:11" ht="15.75" thickBot="1">
      <c r="B112" s="2"/>
      <c r="C112" s="77"/>
      <c r="D112" s="6"/>
      <c r="E112" s="6"/>
      <c r="F112" s="6"/>
      <c r="G112" s="6"/>
      <c r="H112" s="6"/>
      <c r="I112" s="6"/>
      <c r="J112" s="6"/>
      <c r="K112" s="6"/>
    </row>
    <row r="113" spans="2:11" ht="72.75" thickBot="1">
      <c r="B113" s="53" t="s">
        <v>57</v>
      </c>
      <c r="C113" s="99"/>
      <c r="D113" s="44" t="s">
        <v>1012</v>
      </c>
      <c r="E113" s="6"/>
      <c r="F113" s="6"/>
      <c r="G113" s="6"/>
      <c r="H113" s="6"/>
      <c r="I113" s="6"/>
      <c r="J113" s="6"/>
      <c r="K113" s="6"/>
    </row>
    <row r="114" spans="2:11">
      <c r="B114" s="1311" t="s">
        <v>59</v>
      </c>
      <c r="C114" s="95"/>
      <c r="D114" s="54" t="s">
        <v>60</v>
      </c>
      <c r="E114" s="6"/>
      <c r="F114" s="6"/>
      <c r="G114" s="6"/>
      <c r="H114" s="6"/>
      <c r="I114" s="6"/>
      <c r="J114" s="6"/>
      <c r="K114" s="6"/>
    </row>
    <row r="115" spans="2:11" ht="108">
      <c r="B115" s="1312"/>
      <c r="C115" s="95"/>
      <c r="D115" s="47" t="s">
        <v>1013</v>
      </c>
      <c r="E115" s="6"/>
      <c r="F115" s="6"/>
      <c r="G115" s="6"/>
      <c r="H115" s="6"/>
      <c r="I115" s="6"/>
      <c r="J115" s="6"/>
      <c r="K115" s="6"/>
    </row>
    <row r="116" spans="2:11">
      <c r="B116" s="1312"/>
      <c r="C116" s="95"/>
      <c r="D116" s="54" t="s">
        <v>134</v>
      </c>
      <c r="E116" s="6"/>
      <c r="F116" s="6"/>
      <c r="G116" s="6"/>
      <c r="H116" s="6"/>
      <c r="I116" s="6"/>
      <c r="J116" s="6"/>
      <c r="K116" s="6"/>
    </row>
    <row r="117" spans="2:11">
      <c r="B117" s="1312"/>
      <c r="C117" s="95"/>
      <c r="D117" s="47" t="s">
        <v>1014</v>
      </c>
      <c r="E117" s="6"/>
      <c r="F117" s="6"/>
      <c r="G117" s="6"/>
      <c r="H117" s="6"/>
      <c r="I117" s="6"/>
      <c r="J117" s="6"/>
      <c r="K117" s="6"/>
    </row>
    <row r="118" spans="2:11" ht="48">
      <c r="B118" s="1312"/>
      <c r="C118" s="95"/>
      <c r="D118" s="47" t="s">
        <v>1015</v>
      </c>
      <c r="E118" s="6"/>
      <c r="F118" s="6"/>
      <c r="G118" s="6"/>
      <c r="H118" s="6"/>
      <c r="I118" s="6"/>
      <c r="J118" s="6"/>
      <c r="K118" s="6"/>
    </row>
    <row r="119" spans="2:11">
      <c r="B119" s="1312"/>
      <c r="C119" s="95"/>
      <c r="D119" s="56" t="s">
        <v>1016</v>
      </c>
      <c r="E119" s="6"/>
      <c r="F119" s="6"/>
      <c r="G119" s="6"/>
      <c r="H119" s="6"/>
      <c r="I119" s="6"/>
      <c r="J119" s="6"/>
      <c r="K119" s="6"/>
    </row>
    <row r="120" spans="2:11" ht="15.75" thickBot="1">
      <c r="B120" s="1313"/>
      <c r="C120" s="3"/>
      <c r="D120" s="57" t="s">
        <v>1017</v>
      </c>
      <c r="E120" s="6"/>
      <c r="F120" s="6"/>
      <c r="G120" s="6"/>
      <c r="H120" s="6"/>
      <c r="I120" s="6"/>
      <c r="J120" s="6"/>
      <c r="K120" s="6"/>
    </row>
    <row r="121" spans="2:11" ht="24.75" thickBot="1">
      <c r="B121" s="48" t="s">
        <v>72</v>
      </c>
      <c r="C121" s="3"/>
      <c r="D121" s="41"/>
      <c r="E121" s="6"/>
      <c r="F121" s="6"/>
      <c r="G121" s="6"/>
      <c r="H121" s="6"/>
      <c r="I121" s="6"/>
      <c r="J121" s="6"/>
      <c r="K121" s="6"/>
    </row>
    <row r="122" spans="2:11" ht="72">
      <c r="B122" s="1311" t="s">
        <v>73</v>
      </c>
      <c r="C122" s="95"/>
      <c r="D122" s="47" t="s">
        <v>1018</v>
      </c>
      <c r="E122" s="6"/>
      <c r="F122" s="6"/>
      <c r="G122" s="6"/>
      <c r="H122" s="6"/>
      <c r="I122" s="6"/>
      <c r="J122" s="6"/>
      <c r="K122" s="6"/>
    </row>
    <row r="123" spans="2:11" ht="228">
      <c r="B123" s="1312"/>
      <c r="C123" s="95"/>
      <c r="D123" s="47" t="s">
        <v>1019</v>
      </c>
      <c r="E123" s="6"/>
      <c r="F123" s="6"/>
      <c r="G123" s="6"/>
      <c r="H123" s="6"/>
      <c r="I123" s="6"/>
      <c r="J123" s="6"/>
      <c r="K123" s="6"/>
    </row>
    <row r="124" spans="2:11" ht="84">
      <c r="B124" s="1312"/>
      <c r="C124" s="95"/>
      <c r="D124" s="47" t="s">
        <v>1020</v>
      </c>
      <c r="E124" s="6"/>
      <c r="F124" s="6"/>
      <c r="G124" s="6"/>
      <c r="H124" s="6"/>
      <c r="I124" s="6"/>
      <c r="J124" s="6"/>
      <c r="K124" s="6"/>
    </row>
    <row r="125" spans="2:11" ht="216.75" thickBot="1">
      <c r="B125" s="1313"/>
      <c r="C125" s="3"/>
      <c r="D125" s="41" t="s">
        <v>1021</v>
      </c>
      <c r="E125" s="6"/>
      <c r="F125" s="6"/>
      <c r="G125" s="6"/>
      <c r="H125" s="6"/>
      <c r="I125" s="6"/>
      <c r="J125" s="6"/>
      <c r="K125" s="6"/>
    </row>
    <row r="126" spans="2:11">
      <c r="B126" s="1311" t="s">
        <v>90</v>
      </c>
      <c r="C126" s="95"/>
      <c r="D126" s="47"/>
      <c r="E126" s="6"/>
      <c r="F126" s="6"/>
      <c r="G126" s="6"/>
      <c r="H126" s="6"/>
      <c r="I126" s="6"/>
      <c r="J126" s="6"/>
      <c r="K126" s="6"/>
    </row>
    <row r="127" spans="2:11">
      <c r="B127" s="1312"/>
      <c r="C127" s="95"/>
      <c r="D127" s="17"/>
      <c r="E127" s="6"/>
      <c r="F127" s="6"/>
      <c r="G127" s="6"/>
      <c r="H127" s="6"/>
      <c r="I127" s="6"/>
      <c r="J127" s="6"/>
      <c r="K127" s="6"/>
    </row>
    <row r="128" spans="2:11">
      <c r="B128" s="1312"/>
      <c r="C128" s="95"/>
      <c r="D128" s="47" t="s">
        <v>91</v>
      </c>
      <c r="E128" s="6"/>
      <c r="F128" s="6"/>
      <c r="G128" s="6"/>
      <c r="H128" s="6"/>
      <c r="I128" s="6"/>
      <c r="J128" s="6"/>
      <c r="K128" s="6"/>
    </row>
    <row r="129" spans="2:11" ht="37.5">
      <c r="B129" s="1312"/>
      <c r="C129" s="95"/>
      <c r="D129" s="47" t="s">
        <v>1022</v>
      </c>
      <c r="E129" s="6"/>
      <c r="F129" s="6"/>
      <c r="G129" s="6"/>
      <c r="H129" s="6"/>
      <c r="I129" s="6"/>
      <c r="J129" s="6"/>
      <c r="K129" s="6"/>
    </row>
    <row r="130" spans="2:11" ht="37.5">
      <c r="B130" s="1312"/>
      <c r="C130" s="95"/>
      <c r="D130" s="47" t="s">
        <v>1023</v>
      </c>
      <c r="E130" s="6"/>
      <c r="F130" s="6"/>
      <c r="G130" s="6"/>
      <c r="H130" s="6"/>
      <c r="I130" s="6"/>
      <c r="J130" s="6"/>
      <c r="K130" s="6"/>
    </row>
    <row r="131" spans="2:11" ht="37.5">
      <c r="B131" s="1312"/>
      <c r="C131" s="95"/>
      <c r="D131" s="47" t="s">
        <v>1024</v>
      </c>
      <c r="E131" s="6"/>
      <c r="F131" s="6"/>
      <c r="G131" s="6"/>
      <c r="H131" s="6"/>
      <c r="I131" s="6"/>
      <c r="J131" s="6"/>
      <c r="K131" s="6"/>
    </row>
    <row r="132" spans="2:11" ht="37.5">
      <c r="B132" s="1312"/>
      <c r="C132" s="95"/>
      <c r="D132" s="47" t="s">
        <v>1025</v>
      </c>
      <c r="E132" s="6"/>
      <c r="F132" s="6"/>
      <c r="G132" s="6"/>
      <c r="H132" s="6"/>
      <c r="I132" s="6"/>
      <c r="J132" s="6"/>
      <c r="K132" s="6"/>
    </row>
    <row r="133" spans="2:11">
      <c r="B133" s="1312"/>
      <c r="C133" s="95"/>
      <c r="D133" s="47" t="s">
        <v>1026</v>
      </c>
      <c r="E133" s="6"/>
      <c r="F133" s="6"/>
      <c r="G133" s="6"/>
      <c r="H133" s="6"/>
      <c r="I133" s="6"/>
      <c r="J133" s="6"/>
      <c r="K133" s="6"/>
    </row>
    <row r="134" spans="2:11">
      <c r="B134" s="1312"/>
      <c r="C134" s="95"/>
      <c r="D134" s="47" t="s">
        <v>1027</v>
      </c>
      <c r="E134" s="6"/>
      <c r="F134" s="6"/>
      <c r="G134" s="6"/>
      <c r="H134" s="6"/>
      <c r="I134" s="6"/>
      <c r="J134" s="6"/>
      <c r="K134" s="6"/>
    </row>
    <row r="135" spans="2:11">
      <c r="B135" s="1312"/>
      <c r="C135" s="95"/>
      <c r="D135" s="47" t="s">
        <v>1028</v>
      </c>
      <c r="E135" s="6"/>
      <c r="F135" s="6"/>
      <c r="G135" s="6"/>
      <c r="H135" s="6"/>
      <c r="I135" s="6"/>
      <c r="J135" s="6"/>
      <c r="K135" s="6"/>
    </row>
    <row r="136" spans="2:11">
      <c r="B136" s="1312"/>
      <c r="C136" s="95"/>
      <c r="D136" s="47" t="s">
        <v>99</v>
      </c>
      <c r="E136" s="6"/>
      <c r="F136" s="6"/>
      <c r="G136" s="6"/>
      <c r="H136" s="6"/>
      <c r="I136" s="6"/>
      <c r="J136" s="6"/>
      <c r="K136" s="6"/>
    </row>
    <row r="137" spans="2:11" ht="60.75" thickBot="1">
      <c r="B137" s="1313"/>
      <c r="C137" s="3"/>
      <c r="D137" s="41" t="s">
        <v>1029</v>
      </c>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sheetData>
  <sheetProtection insertColumns="0" insertRows="0"/>
  <mergeCells count="48">
    <mergeCell ref="A1:P1"/>
    <mergeCell ref="A2:P2"/>
    <mergeCell ref="A3:P3"/>
    <mergeCell ref="A4:D4"/>
    <mergeCell ref="A5:P5"/>
    <mergeCell ref="B10:D10"/>
    <mergeCell ref="F10:S10"/>
    <mergeCell ref="F11:S11"/>
    <mergeCell ref="E12:R12"/>
    <mergeCell ref="E13:R13"/>
    <mergeCell ref="D76:M76"/>
    <mergeCell ref="D70:G70"/>
    <mergeCell ref="C68:C69"/>
    <mergeCell ref="D63:M63"/>
    <mergeCell ref="D71:M71"/>
    <mergeCell ref="D72:M72"/>
    <mergeCell ref="D77:M77"/>
    <mergeCell ref="B114:B120"/>
    <mergeCell ref="B122:B125"/>
    <mergeCell ref="B126:B137"/>
    <mergeCell ref="D82:M82"/>
    <mergeCell ref="E18:F18"/>
    <mergeCell ref="D62:M62"/>
    <mergeCell ref="D48:G48"/>
    <mergeCell ref="C59:C60"/>
    <mergeCell ref="D49:M49"/>
    <mergeCell ref="D53:M53"/>
    <mergeCell ref="I18:J18"/>
    <mergeCell ref="C37:C38"/>
    <mergeCell ref="G18:H18"/>
    <mergeCell ref="D21:M21"/>
    <mergeCell ref="C46:C47"/>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s>
  <conditionalFormatting sqref="E81">
    <cfRule type="containsText" dxfId="25" priority="5" operator="containsText" text="ERROR">
      <formula>NOT(ISERROR(SEARCH("ERROR",E81)))</formula>
    </cfRule>
  </conditionalFormatting>
  <conditionalFormatting sqref="F10">
    <cfRule type="notContainsBlanks" dxfId="24" priority="4">
      <formula>LEN(TRIM(F10))&gt;0</formula>
    </cfRule>
  </conditionalFormatting>
  <conditionalFormatting sqref="F11:S11">
    <cfRule type="expression" dxfId="23" priority="2">
      <formula>E11="NO SE REPORTA"</formula>
    </cfRule>
    <cfRule type="expression" dxfId="22" priority="3">
      <formula>E10="NO APLICA"</formula>
    </cfRule>
  </conditionalFormatting>
  <conditionalFormatting sqref="E12:R12">
    <cfRule type="expression" dxfId="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20:J20 E57:L58 E35:L36 E28:E30 E66:G67 E50:E52 E44:G45">
      <formula1>0</formula1>
    </dataValidation>
    <dataValidation type="decimal" allowBlank="1" showInputMessage="1" showErrorMessage="1" errorTitle="ERROR" error="Escriba un valor entre 0% y 100%" sqref="F79:F80">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119" r:id="rId1" display="http://www.sisaire.gov.co/"/>
    <hyperlink ref="D120"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FF0000"/>
  </sheetPr>
  <dimension ref="A1:U183"/>
  <sheetViews>
    <sheetView showGridLines="0" zoomScale="98" zoomScaleNormal="98" workbookViewId="0">
      <selection activeCell="I23" sqref="I23"/>
    </sheetView>
  </sheetViews>
  <sheetFormatPr baseColWidth="10" defaultColWidth="10.7109375" defaultRowHeight="15"/>
  <cols>
    <col min="1" max="1" width="1.85546875" customWidth="1"/>
    <col min="2" max="2" width="12.85546875" customWidth="1"/>
    <col min="3" max="3" width="5.140625" style="88" bestFit="1" customWidth="1"/>
    <col min="4" max="4" width="34.85546875" customWidth="1"/>
    <col min="5" max="5" width="12.140625" customWidth="1"/>
    <col min="11" max="11" width="22"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1084</v>
      </c>
      <c r="B5" s="1224"/>
      <c r="C5" s="1224"/>
      <c r="D5" s="1224"/>
      <c r="E5" s="1224"/>
      <c r="F5" s="1224"/>
      <c r="G5" s="1224"/>
      <c r="H5" s="1224"/>
      <c r="I5" s="1224"/>
      <c r="J5" s="1224"/>
      <c r="K5" s="1224"/>
      <c r="L5" s="1224"/>
      <c r="M5" s="1224"/>
      <c r="N5" s="1224"/>
      <c r="O5" s="1224"/>
      <c r="P5" s="1225"/>
    </row>
    <row r="6" spans="1:21">
      <c r="B6" s="2" t="s">
        <v>1</v>
      </c>
      <c r="C6" s="77"/>
      <c r="D6" s="6"/>
      <c r="E6" s="75"/>
      <c r="F6" s="6" t="s">
        <v>128</v>
      </c>
      <c r="G6" s="6"/>
      <c r="H6" s="6"/>
      <c r="I6" s="6"/>
      <c r="J6" s="6"/>
      <c r="K6" s="6"/>
    </row>
    <row r="7" spans="1:21" ht="15.75" thickBot="1">
      <c r="B7" s="76"/>
      <c r="C7" s="78"/>
      <c r="D7" s="6"/>
      <c r="E7" s="18"/>
      <c r="F7" s="6" t="s">
        <v>129</v>
      </c>
      <c r="G7" s="6"/>
      <c r="H7" s="6"/>
      <c r="I7" s="6"/>
      <c r="J7" s="6"/>
      <c r="K7" s="6"/>
    </row>
    <row r="8" spans="1:21" ht="15.75" thickBot="1">
      <c r="B8" s="180" t="s">
        <v>1202</v>
      </c>
      <c r="C8" s="224">
        <v>2020</v>
      </c>
      <c r="D8" s="229" t="e">
        <f>IF(E10="NO APLICA","NO APLICA",IF(E11="NO SE REPORTA","SIN INFORMACION",+E30))</f>
        <v>#DIV/0!</v>
      </c>
      <c r="E8" s="225"/>
      <c r="F8" s="6" t="s">
        <v>130</v>
      </c>
      <c r="G8" s="6"/>
      <c r="H8" s="6"/>
      <c r="I8" s="6"/>
      <c r="J8" s="6"/>
      <c r="K8" s="6"/>
    </row>
    <row r="9" spans="1:21">
      <c r="B9" s="513" t="s">
        <v>1203</v>
      </c>
      <c r="D9" s="6"/>
      <c r="E9" s="6"/>
      <c r="F9" s="6"/>
      <c r="G9" s="6"/>
      <c r="H9" s="6"/>
      <c r="I9" s="6"/>
      <c r="J9" s="6"/>
      <c r="K9" s="6"/>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16"/>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13"/>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row>
    <row r="13" spans="1:21" s="416" customFormat="1" ht="21.95" customHeight="1">
      <c r="A13" s="248"/>
      <c r="B13" s="513"/>
      <c r="C13" s="307"/>
      <c r="D13" s="518" t="s">
        <v>1273</v>
      </c>
      <c r="E13" s="1235"/>
      <c r="F13" s="1236"/>
      <c r="G13" s="1236"/>
      <c r="H13" s="1236"/>
      <c r="I13" s="1236"/>
      <c r="J13" s="1236"/>
      <c r="K13" s="1236"/>
      <c r="L13" s="1236"/>
      <c r="M13" s="1236"/>
      <c r="N13" s="1236"/>
      <c r="O13" s="1236"/>
      <c r="P13" s="1236"/>
      <c r="Q13" s="1236"/>
      <c r="R13" s="1237"/>
    </row>
    <row r="14" spans="1:21" s="416" customFormat="1" ht="6.95" customHeight="1" thickBot="1">
      <c r="B14" s="513"/>
      <c r="C14" s="88"/>
      <c r="D14" s="6"/>
      <c r="E14" s="6"/>
      <c r="F14" s="6"/>
      <c r="G14" s="6"/>
      <c r="H14" s="6"/>
      <c r="I14" s="6"/>
      <c r="J14" s="6"/>
      <c r="K14" s="6"/>
    </row>
    <row r="15" spans="1:21">
      <c r="B15" s="1311" t="s">
        <v>2</v>
      </c>
      <c r="C15" s="90"/>
      <c r="D15" s="1472" t="s">
        <v>1098</v>
      </c>
      <c r="E15" s="1473"/>
      <c r="F15" s="1473"/>
      <c r="G15" s="1473"/>
      <c r="H15" s="1426"/>
      <c r="I15" s="6"/>
      <c r="J15" s="6"/>
      <c r="K15" s="6"/>
      <c r="L15" s="6"/>
      <c r="M15" s="6"/>
      <c r="N15" s="6"/>
      <c r="O15" s="6"/>
    </row>
    <row r="16" spans="1:21">
      <c r="B16" s="1312"/>
      <c r="C16" s="93"/>
      <c r="D16" s="1317" t="s">
        <v>1116</v>
      </c>
      <c r="E16" s="1318"/>
      <c r="F16" s="1318"/>
      <c r="G16" s="1318"/>
      <c r="H16" s="1319"/>
      <c r="I16" s="6"/>
      <c r="J16" s="6"/>
      <c r="K16" s="6"/>
      <c r="L16" s="6"/>
      <c r="M16" s="6"/>
      <c r="N16" s="6"/>
      <c r="O16" s="6"/>
    </row>
    <row r="17" spans="1:15" ht="15.75" thickBot="1">
      <c r="B17" s="1312"/>
      <c r="C17" s="93"/>
      <c r="D17" s="1355" t="s">
        <v>3</v>
      </c>
      <c r="E17" s="1356"/>
      <c r="F17" s="1356"/>
      <c r="G17" s="1356"/>
      <c r="H17" s="1357"/>
      <c r="I17" s="6"/>
      <c r="J17" s="6"/>
      <c r="K17" s="6"/>
      <c r="L17" s="6"/>
      <c r="M17" s="6"/>
      <c r="N17" s="6"/>
      <c r="O17" s="6"/>
    </row>
    <row r="18" spans="1:15" ht="15.75" thickBot="1">
      <c r="B18" s="1312"/>
      <c r="C18" s="99" t="s">
        <v>19</v>
      </c>
      <c r="D18" s="39" t="s">
        <v>1117</v>
      </c>
      <c r="E18" s="39" t="s">
        <v>1118</v>
      </c>
      <c r="F18" s="39" t="s">
        <v>1119</v>
      </c>
      <c r="G18" s="39" t="s">
        <v>1120</v>
      </c>
      <c r="H18" s="117"/>
      <c r="I18" s="6"/>
      <c r="J18" s="6"/>
      <c r="K18" s="6"/>
      <c r="L18" s="6"/>
      <c r="M18" s="6"/>
      <c r="N18" s="6"/>
      <c r="O18" s="6"/>
    </row>
    <row r="19" spans="1:15" ht="24.75" thickBot="1">
      <c r="B19" s="1312"/>
      <c r="C19" s="3" t="s">
        <v>152</v>
      </c>
      <c r="D19" s="130" t="s">
        <v>1121</v>
      </c>
      <c r="E19" s="155"/>
      <c r="F19" s="155"/>
      <c r="G19" s="155"/>
      <c r="H19" s="118"/>
      <c r="I19" s="6"/>
      <c r="J19" s="6"/>
      <c r="K19" s="6"/>
      <c r="L19" s="6"/>
      <c r="M19" s="6"/>
      <c r="N19" s="6"/>
      <c r="O19" s="6"/>
    </row>
    <row r="20" spans="1:15" ht="24.75" thickBot="1">
      <c r="B20" s="1312"/>
      <c r="C20" s="3" t="s">
        <v>154</v>
      </c>
      <c r="D20" s="130" t="s">
        <v>1122</v>
      </c>
      <c r="E20" s="155"/>
      <c r="F20" s="155"/>
      <c r="G20" s="155"/>
      <c r="H20" s="118"/>
      <c r="I20" s="6"/>
      <c r="J20" s="6"/>
      <c r="K20" s="6"/>
      <c r="L20" s="6"/>
      <c r="M20" s="6"/>
      <c r="N20" s="6"/>
      <c r="O20" s="6"/>
    </row>
    <row r="21" spans="1:15" ht="24.75" thickBot="1">
      <c r="B21" s="1312"/>
      <c r="C21" s="3" t="s">
        <v>156</v>
      </c>
      <c r="D21" s="130" t="s">
        <v>1123</v>
      </c>
      <c r="E21" s="156" t="str">
        <f>IFERROR(E19/E20,"N.A")</f>
        <v>N.A</v>
      </c>
      <c r="F21" s="156" t="str">
        <f>IFERROR(F19/F20,"N.A")</f>
        <v>N.A</v>
      </c>
      <c r="G21" s="156" t="str">
        <f>IFERROR(G19/G20,"N.A")</f>
        <v>N.A</v>
      </c>
      <c r="H21" s="119"/>
      <c r="I21" s="6"/>
      <c r="J21" s="6" t="s">
        <v>1212</v>
      </c>
      <c r="K21" s="6"/>
      <c r="L21" s="6"/>
      <c r="M21" s="6"/>
      <c r="N21" s="6"/>
      <c r="O21" s="6"/>
    </row>
    <row r="22" spans="1:15">
      <c r="B22" s="1312"/>
      <c r="C22" s="93"/>
      <c r="D22" s="1328"/>
      <c r="E22" s="1329"/>
      <c r="F22" s="1329"/>
      <c r="G22" s="1329"/>
      <c r="H22" s="1330"/>
      <c r="I22" s="6"/>
      <c r="J22" s="6"/>
      <c r="K22" s="6"/>
      <c r="L22" s="6"/>
      <c r="M22" s="6"/>
      <c r="N22" s="6"/>
      <c r="O22" s="6"/>
    </row>
    <row r="23" spans="1:15" ht="24" customHeight="1" thickBot="1">
      <c r="B23" s="1312"/>
      <c r="C23" s="93"/>
      <c r="D23" s="1317" t="s">
        <v>1111</v>
      </c>
      <c r="E23" s="1318"/>
      <c r="F23" s="1318"/>
      <c r="G23" s="1318"/>
      <c r="H23" s="1319"/>
      <c r="I23" s="6"/>
      <c r="J23" s="6"/>
      <c r="K23" s="6"/>
      <c r="L23" s="6"/>
      <c r="M23" s="6"/>
      <c r="N23" s="6"/>
      <c r="O23" s="6"/>
    </row>
    <row r="24" spans="1:15" ht="15.75" thickBot="1">
      <c r="B24" s="1312"/>
      <c r="C24" s="99" t="s">
        <v>19</v>
      </c>
      <c r="D24" s="39" t="s">
        <v>1117</v>
      </c>
      <c r="E24" s="39" t="s">
        <v>1124</v>
      </c>
      <c r="F24" s="39" t="s">
        <v>1125</v>
      </c>
      <c r="H24" s="22"/>
      <c r="I24" s="6"/>
      <c r="J24" s="6"/>
      <c r="K24" s="6"/>
      <c r="L24" s="6"/>
      <c r="M24" s="6"/>
      <c r="N24" s="6"/>
      <c r="O24" s="6"/>
    </row>
    <row r="25" spans="1:15" ht="24.75" thickBot="1">
      <c r="B25" s="1312"/>
      <c r="C25" s="3" t="s">
        <v>152</v>
      </c>
      <c r="D25" s="130" t="s">
        <v>1126</v>
      </c>
      <c r="E25" s="155"/>
      <c r="F25" s="155"/>
      <c r="H25" s="22"/>
      <c r="I25" s="6"/>
      <c r="J25" s="6"/>
      <c r="K25" s="6"/>
      <c r="L25" s="6"/>
      <c r="M25" s="6"/>
      <c r="N25" s="6"/>
      <c r="O25" s="6"/>
    </row>
    <row r="26" spans="1:15" ht="24.75" thickBot="1">
      <c r="B26" s="1312"/>
      <c r="C26" s="3" t="s">
        <v>154</v>
      </c>
      <c r="D26" s="130" t="s">
        <v>1127</v>
      </c>
      <c r="E26" s="155"/>
      <c r="F26" s="155"/>
      <c r="H26" s="22"/>
      <c r="I26" s="6"/>
      <c r="J26" s="6"/>
      <c r="K26" s="6"/>
      <c r="L26" s="6"/>
      <c r="M26" s="6"/>
      <c r="N26" s="6"/>
      <c r="O26" s="6"/>
    </row>
    <row r="27" spans="1:15" ht="24.75" thickBot="1">
      <c r="B27" s="1312"/>
      <c r="C27" s="131" t="s">
        <v>156</v>
      </c>
      <c r="D27" s="130" t="s">
        <v>1197</v>
      </c>
      <c r="E27" s="156" t="str">
        <f>IFERROR(E25/E26,"N.A.")</f>
        <v>N.A.</v>
      </c>
      <c r="F27" s="156" t="str">
        <f>IFERROR(F25/F26,"N.A.")</f>
        <v>N.A.</v>
      </c>
      <c r="H27" s="22"/>
      <c r="I27" s="6"/>
      <c r="J27" s="6" t="s">
        <v>1212</v>
      </c>
      <c r="K27" s="6"/>
    </row>
    <row r="28" spans="1:15" ht="15.75" thickBot="1">
      <c r="B28" s="1313"/>
      <c r="C28" s="131"/>
      <c r="D28" s="129"/>
      <c r="E28" s="129"/>
      <c r="F28" s="129"/>
      <c r="G28" s="129"/>
      <c r="H28" s="24"/>
      <c r="I28" s="6"/>
      <c r="J28" s="6"/>
      <c r="K28" s="6"/>
    </row>
    <row r="29" spans="1:15" s="416" customFormat="1" ht="15.75" thickBot="1">
      <c r="A29" s="6"/>
      <c r="B29" s="6"/>
      <c r="C29" s="6"/>
      <c r="D29" s="6"/>
      <c r="E29" s="6"/>
      <c r="F29" s="6"/>
      <c r="G29" s="6"/>
      <c r="H29" s="6"/>
      <c r="I29" s="6"/>
      <c r="J29" s="6"/>
      <c r="K29" s="6"/>
    </row>
    <row r="30" spans="1:15" s="416" customFormat="1" ht="25.7" customHeight="1" thickBot="1">
      <c r="A30" s="6"/>
      <c r="B30" s="6"/>
      <c r="C30" s="6"/>
      <c r="D30" s="53" t="s">
        <v>1266</v>
      </c>
      <c r="E30" s="156" t="e">
        <f>AVERAGE(E21:G21,E27:F27)</f>
        <v>#DIV/0!</v>
      </c>
      <c r="F30" s="435"/>
      <c r="G30" s="435"/>
      <c r="H30" s="433"/>
      <c r="I30" s="6"/>
      <c r="J30" s="6"/>
      <c r="K30" s="6"/>
    </row>
    <row r="31" spans="1:15" s="416" customFormat="1">
      <c r="A31" s="6"/>
      <c r="B31" s="6"/>
      <c r="C31" s="6"/>
      <c r="D31" s="6"/>
      <c r="E31" s="6"/>
      <c r="F31" s="6"/>
      <c r="G31" s="6"/>
      <c r="H31" s="6"/>
      <c r="I31" s="6"/>
      <c r="J31" s="6"/>
      <c r="K31" s="6"/>
    </row>
    <row r="32" spans="1:15" s="416" customFormat="1" ht="15.75" thickBot="1">
      <c r="A32" s="6"/>
      <c r="B32" s="6"/>
      <c r="C32" s="6"/>
      <c r="D32" s="6"/>
      <c r="E32" s="6"/>
      <c r="F32" s="6"/>
      <c r="G32" s="6"/>
      <c r="H32" s="6"/>
      <c r="I32" s="6"/>
      <c r="J32" s="6"/>
      <c r="K32" s="6"/>
    </row>
    <row r="33" spans="2:11" ht="36" customHeight="1" thickBot="1">
      <c r="B33" s="53" t="s">
        <v>34</v>
      </c>
      <c r="C33" s="434"/>
      <c r="D33" s="1323" t="s">
        <v>1128</v>
      </c>
      <c r="E33" s="1324"/>
      <c r="F33" s="1324"/>
      <c r="G33" s="1324"/>
      <c r="H33" s="1325"/>
      <c r="I33" s="6"/>
      <c r="J33" s="6"/>
      <c r="K33" s="6"/>
    </row>
    <row r="34" spans="2:11" ht="48" customHeight="1" thickBot="1">
      <c r="B34" s="48" t="s">
        <v>36</v>
      </c>
      <c r="C34" s="94"/>
      <c r="D34" s="1323" t="s">
        <v>1129</v>
      </c>
      <c r="E34" s="1324"/>
      <c r="F34" s="1324"/>
      <c r="G34" s="1324"/>
      <c r="H34" s="1325"/>
      <c r="I34" s="6"/>
      <c r="J34" s="6"/>
      <c r="K34" s="6"/>
    </row>
    <row r="35" spans="2:11" ht="15.75" thickBot="1">
      <c r="B35" s="2"/>
      <c r="C35" s="77"/>
      <c r="D35" s="6"/>
      <c r="E35" s="6"/>
      <c r="F35" s="6"/>
      <c r="G35" s="6"/>
      <c r="H35" s="6"/>
      <c r="I35" s="6"/>
      <c r="J35" s="6"/>
      <c r="K35" s="6"/>
    </row>
    <row r="36" spans="2:11" ht="24" customHeight="1" thickBot="1">
      <c r="B36" s="1314" t="s">
        <v>38</v>
      </c>
      <c r="C36" s="1315"/>
      <c r="D36" s="1315"/>
      <c r="E36" s="1316"/>
      <c r="F36" s="6"/>
      <c r="G36" s="6"/>
      <c r="H36" s="6"/>
      <c r="I36" s="6"/>
      <c r="J36" s="6"/>
      <c r="K36" s="6"/>
    </row>
    <row r="37" spans="2:11" ht="15.75" thickBot="1">
      <c r="B37" s="1311">
        <v>1</v>
      </c>
      <c r="C37" s="95"/>
      <c r="D37" s="49" t="s">
        <v>39</v>
      </c>
      <c r="E37" s="169"/>
      <c r="F37" s="6"/>
      <c r="G37" s="6"/>
      <c r="H37" s="6"/>
      <c r="I37" s="6"/>
      <c r="J37" s="6"/>
      <c r="K37" s="6"/>
    </row>
    <row r="38" spans="2:11" ht="15.75" thickBot="1">
      <c r="B38" s="1312"/>
      <c r="C38" s="95"/>
      <c r="D38" s="41" t="s">
        <v>40</v>
      </c>
      <c r="E38" s="169"/>
      <c r="F38" s="6"/>
      <c r="G38" s="6"/>
      <c r="H38" s="6"/>
      <c r="I38" s="6"/>
      <c r="J38" s="6"/>
      <c r="K38" s="6"/>
    </row>
    <row r="39" spans="2:11" ht="15.75" thickBot="1">
      <c r="B39" s="1312"/>
      <c r="C39" s="95"/>
      <c r="D39" s="41" t="s">
        <v>41</v>
      </c>
      <c r="E39" s="169"/>
      <c r="F39" s="6"/>
      <c r="G39" s="6"/>
      <c r="H39" s="6"/>
      <c r="I39" s="6"/>
      <c r="J39" s="6"/>
      <c r="K39" s="6"/>
    </row>
    <row r="40" spans="2:11" ht="15.75" thickBot="1">
      <c r="B40" s="1312"/>
      <c r="C40" s="95"/>
      <c r="D40" s="41" t="s">
        <v>42</v>
      </c>
      <c r="E40" s="169"/>
      <c r="F40" s="6"/>
      <c r="G40" s="6"/>
      <c r="H40" s="6"/>
      <c r="I40" s="6"/>
      <c r="J40" s="6"/>
      <c r="K40" s="6"/>
    </row>
    <row r="41" spans="2:11" ht="15.75" thickBot="1">
      <c r="B41" s="1312"/>
      <c r="C41" s="95"/>
      <c r="D41" s="41" t="s">
        <v>43</v>
      </c>
      <c r="E41" s="169"/>
      <c r="F41" s="6"/>
      <c r="G41" s="6"/>
      <c r="H41" s="6"/>
      <c r="I41" s="6"/>
      <c r="J41" s="6"/>
      <c r="K41" s="6"/>
    </row>
    <row r="42" spans="2:11" ht="15.75" thickBot="1">
      <c r="B42" s="1312"/>
      <c r="C42" s="95"/>
      <c r="D42" s="41" t="s">
        <v>44</v>
      </c>
      <c r="E42" s="169"/>
      <c r="F42" s="6"/>
      <c r="G42" s="6"/>
      <c r="H42" s="6"/>
      <c r="I42" s="6"/>
      <c r="J42" s="6"/>
      <c r="K42" s="6"/>
    </row>
    <row r="43" spans="2:11" ht="15.75" thickBot="1">
      <c r="B43" s="1313"/>
      <c r="C43" s="3"/>
      <c r="D43" s="41" t="s">
        <v>45</v>
      </c>
      <c r="E43" s="169"/>
      <c r="F43" s="6"/>
      <c r="G43" s="6"/>
      <c r="H43" s="6"/>
      <c r="I43" s="6"/>
      <c r="J43" s="6"/>
      <c r="K43" s="6"/>
    </row>
    <row r="44" spans="2:11" ht="15.75" thickBot="1">
      <c r="B44" s="2"/>
      <c r="C44" s="77"/>
      <c r="D44" s="6"/>
      <c r="E44" s="6"/>
      <c r="F44" s="6"/>
      <c r="G44" s="6"/>
      <c r="H44" s="6"/>
      <c r="I44" s="6"/>
      <c r="J44" s="6"/>
      <c r="K44" s="6"/>
    </row>
    <row r="45" spans="2:11" ht="15.75" thickBot="1">
      <c r="B45" s="1314" t="s">
        <v>46</v>
      </c>
      <c r="C45" s="1315"/>
      <c r="D45" s="1315"/>
      <c r="E45" s="1316"/>
      <c r="F45" s="6"/>
      <c r="G45" s="6"/>
      <c r="H45" s="6"/>
      <c r="I45" s="6"/>
      <c r="J45" s="6"/>
      <c r="K45" s="6"/>
    </row>
    <row r="46" spans="2:11" ht="15.75" thickBot="1">
      <c r="B46" s="1311">
        <v>1</v>
      </c>
      <c r="C46" s="95"/>
      <c r="D46" s="49" t="s">
        <v>39</v>
      </c>
      <c r="E46" s="19" t="s">
        <v>47</v>
      </c>
      <c r="F46" s="6"/>
      <c r="G46" s="6"/>
      <c r="H46" s="6"/>
      <c r="I46" s="6"/>
      <c r="J46" s="6"/>
      <c r="K46" s="6"/>
    </row>
    <row r="47" spans="2:11" ht="15.75" thickBot="1">
      <c r="B47" s="1312"/>
      <c r="C47" s="95"/>
      <c r="D47" s="41" t="s">
        <v>40</v>
      </c>
      <c r="E47" s="19" t="s">
        <v>160</v>
      </c>
      <c r="F47" s="6"/>
      <c r="G47" s="6"/>
      <c r="H47" s="6"/>
      <c r="I47" s="6"/>
      <c r="J47" s="6"/>
      <c r="K47" s="6"/>
    </row>
    <row r="48" spans="2:11" ht="15.75" thickBot="1">
      <c r="B48" s="1312"/>
      <c r="C48" s="95"/>
      <c r="D48" s="41" t="s">
        <v>41</v>
      </c>
      <c r="E48" s="174"/>
      <c r="F48" s="6"/>
      <c r="G48" s="6"/>
      <c r="H48" s="6"/>
      <c r="I48" s="6"/>
      <c r="J48" s="6"/>
      <c r="K48" s="6"/>
    </row>
    <row r="49" spans="2:11" ht="15.75" thickBot="1">
      <c r="B49" s="1312"/>
      <c r="C49" s="95"/>
      <c r="D49" s="41" t="s">
        <v>42</v>
      </c>
      <c r="E49" s="174"/>
      <c r="F49" s="6"/>
      <c r="G49" s="6"/>
      <c r="H49" s="6"/>
      <c r="I49" s="6"/>
      <c r="J49" s="6"/>
      <c r="K49" s="6"/>
    </row>
    <row r="50" spans="2:11" ht="15.75" thickBot="1">
      <c r="B50" s="1312"/>
      <c r="C50" s="95"/>
      <c r="D50" s="41" t="s">
        <v>43</v>
      </c>
      <c r="E50" s="174"/>
      <c r="F50" s="6"/>
      <c r="G50" s="6"/>
      <c r="H50" s="6"/>
      <c r="I50" s="6"/>
      <c r="J50" s="6"/>
      <c r="K50" s="6"/>
    </row>
    <row r="51" spans="2:11" ht="15.75" thickBot="1">
      <c r="B51" s="1312"/>
      <c r="C51" s="95"/>
      <c r="D51" s="41" t="s">
        <v>44</v>
      </c>
      <c r="E51" s="174"/>
      <c r="F51" s="6"/>
      <c r="G51" s="6"/>
      <c r="H51" s="6"/>
      <c r="I51" s="6"/>
      <c r="J51" s="6"/>
      <c r="K51" s="6"/>
    </row>
    <row r="52" spans="2:11" ht="15.75" thickBot="1">
      <c r="B52" s="1313"/>
      <c r="C52" s="3"/>
      <c r="D52" s="41" t="s">
        <v>45</v>
      </c>
      <c r="E52" s="174"/>
      <c r="F52" s="6"/>
      <c r="G52" s="6"/>
      <c r="H52" s="6"/>
      <c r="I52" s="6"/>
      <c r="J52" s="6"/>
      <c r="K52" s="6"/>
    </row>
    <row r="53" spans="2:11" ht="15.75" thickBot="1">
      <c r="B53" s="2"/>
      <c r="C53" s="77"/>
      <c r="D53" s="6"/>
      <c r="E53" s="6"/>
      <c r="F53" s="6"/>
      <c r="G53" s="6"/>
      <c r="H53" s="6"/>
      <c r="I53" s="6"/>
      <c r="J53" s="6"/>
      <c r="K53" s="6"/>
    </row>
    <row r="54" spans="2:11" ht="15" customHeight="1" thickBot="1">
      <c r="B54" s="126" t="s">
        <v>49</v>
      </c>
      <c r="C54" s="127"/>
      <c r="D54" s="127"/>
      <c r="E54" s="128"/>
      <c r="G54" s="6"/>
      <c r="H54" s="6"/>
      <c r="I54" s="6"/>
      <c r="J54" s="6"/>
      <c r="K54" s="6"/>
    </row>
    <row r="55" spans="2:11" ht="24.75" thickBot="1">
      <c r="B55" s="48" t="s">
        <v>50</v>
      </c>
      <c r="C55" s="41" t="s">
        <v>51</v>
      </c>
      <c r="D55" s="41" t="s">
        <v>52</v>
      </c>
      <c r="E55" s="41" t="s">
        <v>53</v>
      </c>
      <c r="F55" s="6"/>
      <c r="G55" s="6"/>
      <c r="H55" s="6"/>
      <c r="I55" s="6"/>
      <c r="J55" s="6"/>
    </row>
    <row r="56" spans="2:11" ht="60.75" thickBot="1">
      <c r="B56" s="50">
        <v>42401</v>
      </c>
      <c r="C56" s="41">
        <v>0.01</v>
      </c>
      <c r="D56" s="51" t="s">
        <v>1130</v>
      </c>
      <c r="E56" s="41"/>
      <c r="F56" s="6"/>
      <c r="G56" s="6"/>
      <c r="H56" s="6"/>
      <c r="I56" s="6"/>
      <c r="J56" s="6"/>
    </row>
    <row r="57" spans="2:11" ht="15.75" thickBot="1">
      <c r="B57" s="4"/>
      <c r="C57" s="96"/>
      <c r="D57" s="6"/>
      <c r="E57" s="6"/>
      <c r="F57" s="6"/>
      <c r="G57" s="6"/>
      <c r="H57" s="6"/>
      <c r="I57" s="6"/>
      <c r="J57" s="6"/>
      <c r="K57" s="6"/>
    </row>
    <row r="58" spans="2:11" ht="15.75" thickBot="1">
      <c r="B58" s="137" t="s">
        <v>55</v>
      </c>
      <c r="C58" s="97"/>
      <c r="D58" s="6"/>
      <c r="E58" s="6"/>
      <c r="F58" s="6"/>
      <c r="G58" s="6"/>
      <c r="H58" s="6"/>
      <c r="I58" s="6"/>
      <c r="J58" s="6"/>
      <c r="K58" s="6"/>
    </row>
    <row r="59" spans="2:11">
      <c r="B59" s="1405"/>
      <c r="C59" s="1406"/>
      <c r="D59" s="1406"/>
      <c r="E59" s="1407"/>
      <c r="F59" s="6"/>
      <c r="G59" s="6"/>
      <c r="H59" s="6"/>
      <c r="I59" s="6"/>
      <c r="J59" s="6"/>
      <c r="K59" s="6"/>
    </row>
    <row r="60" spans="2:11" ht="15.75" thickBot="1">
      <c r="B60" s="1408"/>
      <c r="C60" s="1409"/>
      <c r="D60" s="1409"/>
      <c r="E60" s="1410"/>
      <c r="F60" s="6"/>
      <c r="G60" s="6"/>
      <c r="H60" s="6"/>
      <c r="I60" s="6"/>
      <c r="J60" s="6"/>
      <c r="K60" s="6"/>
    </row>
    <row r="61" spans="2:11" ht="15.75" thickBot="1">
      <c r="B61" s="6"/>
      <c r="D61" s="6"/>
      <c r="E61" s="6"/>
      <c r="F61" s="6"/>
      <c r="G61" s="6"/>
      <c r="H61" s="6"/>
      <c r="I61" s="6"/>
      <c r="J61" s="6"/>
      <c r="K61" s="6"/>
    </row>
    <row r="62" spans="2:11" ht="24.75" thickBot="1">
      <c r="B62" s="52" t="s">
        <v>56</v>
      </c>
      <c r="C62" s="98"/>
      <c r="D62" s="6"/>
      <c r="E62" s="6"/>
      <c r="F62" s="6"/>
      <c r="G62" s="6"/>
      <c r="H62" s="6"/>
      <c r="I62" s="6"/>
      <c r="J62" s="6"/>
      <c r="K62" s="6"/>
    </row>
    <row r="63" spans="2:11" ht="15.75" thickBot="1">
      <c r="B63" s="2"/>
      <c r="C63" s="77"/>
      <c r="D63" s="6"/>
      <c r="E63" s="6"/>
      <c r="F63" s="6"/>
      <c r="G63" s="6"/>
      <c r="H63" s="6"/>
      <c r="I63" s="6"/>
      <c r="J63" s="6"/>
      <c r="K63" s="6"/>
    </row>
    <row r="64" spans="2:11" ht="60.75" thickBot="1">
      <c r="B64" s="53" t="s">
        <v>57</v>
      </c>
      <c r="C64" s="99"/>
      <c r="D64" s="44" t="s">
        <v>1085</v>
      </c>
      <c r="E64" s="6"/>
      <c r="F64" s="6"/>
      <c r="G64" s="6"/>
      <c r="H64" s="6"/>
      <c r="I64" s="6"/>
      <c r="J64" s="6"/>
      <c r="K64" s="6"/>
    </row>
    <row r="65" spans="2:11">
      <c r="B65" s="1311" t="s">
        <v>59</v>
      </c>
      <c r="C65" s="95"/>
      <c r="D65" s="54" t="s">
        <v>60</v>
      </c>
      <c r="E65" s="6"/>
      <c r="F65" s="6"/>
      <c r="G65" s="6"/>
      <c r="H65" s="6"/>
      <c r="I65" s="6"/>
      <c r="J65" s="6"/>
      <c r="K65" s="6"/>
    </row>
    <row r="66" spans="2:11" ht="48">
      <c r="B66" s="1312"/>
      <c r="C66" s="95"/>
      <c r="D66" s="47" t="s">
        <v>1086</v>
      </c>
      <c r="E66" s="6"/>
      <c r="F66" s="6"/>
      <c r="G66" s="6"/>
      <c r="H66" s="6"/>
      <c r="I66" s="6"/>
      <c r="J66" s="6"/>
      <c r="K66" s="6"/>
    </row>
    <row r="67" spans="2:11">
      <c r="B67" s="1312"/>
      <c r="C67" s="95"/>
      <c r="D67" s="54" t="s">
        <v>134</v>
      </c>
      <c r="E67" s="6"/>
      <c r="F67" s="6"/>
      <c r="G67" s="6"/>
      <c r="H67" s="6"/>
      <c r="I67" s="6"/>
      <c r="J67" s="6"/>
      <c r="K67" s="6"/>
    </row>
    <row r="68" spans="2:11">
      <c r="B68" s="1312"/>
      <c r="C68" s="95"/>
      <c r="D68" s="47" t="s">
        <v>65</v>
      </c>
      <c r="E68" s="6"/>
      <c r="F68" s="6"/>
      <c r="G68" s="6"/>
      <c r="H68" s="6"/>
      <c r="I68" s="6"/>
      <c r="J68" s="6"/>
      <c r="K68" s="6"/>
    </row>
    <row r="69" spans="2:11">
      <c r="B69" s="1312"/>
      <c r="C69" s="95"/>
      <c r="D69" s="47" t="s">
        <v>1014</v>
      </c>
      <c r="E69" s="6"/>
      <c r="F69" s="6"/>
      <c r="G69" s="6"/>
      <c r="H69" s="6"/>
      <c r="I69" s="6"/>
      <c r="J69" s="6"/>
      <c r="K69" s="6"/>
    </row>
    <row r="70" spans="2:11" ht="48">
      <c r="B70" s="1312"/>
      <c r="C70" s="95"/>
      <c r="D70" s="47" t="s">
        <v>1015</v>
      </c>
      <c r="E70" s="6"/>
      <c r="F70" s="6"/>
      <c r="G70" s="6"/>
      <c r="H70" s="6"/>
      <c r="I70" s="6"/>
      <c r="J70" s="6"/>
      <c r="K70" s="6"/>
    </row>
    <row r="71" spans="2:11" ht="24">
      <c r="B71" s="1312"/>
      <c r="C71" s="95"/>
      <c r="D71" s="47" t="s">
        <v>1087</v>
      </c>
      <c r="E71" s="6"/>
      <c r="F71" s="6"/>
      <c r="G71" s="6"/>
      <c r="H71" s="6"/>
      <c r="I71" s="6"/>
      <c r="J71" s="6"/>
      <c r="K71" s="6"/>
    </row>
    <row r="72" spans="2:11">
      <c r="B72" s="1312"/>
      <c r="C72" s="95"/>
      <c r="D72" s="47" t="s">
        <v>1088</v>
      </c>
      <c r="E72" s="6"/>
      <c r="F72" s="6"/>
      <c r="G72" s="6"/>
      <c r="H72" s="6"/>
      <c r="I72" s="6"/>
      <c r="J72" s="6"/>
      <c r="K72" s="6"/>
    </row>
    <row r="73" spans="2:11">
      <c r="B73" s="1312"/>
      <c r="C73" s="95"/>
      <c r="D73" s="54" t="s">
        <v>1089</v>
      </c>
      <c r="E73" s="6"/>
      <c r="F73" s="6"/>
      <c r="G73" s="6"/>
      <c r="H73" s="6"/>
      <c r="I73" s="6"/>
      <c r="J73" s="6"/>
      <c r="K73" s="6"/>
    </row>
    <row r="74" spans="2:11" ht="60">
      <c r="B74" s="1312"/>
      <c r="C74" s="95"/>
      <c r="D74" s="47" t="s">
        <v>1090</v>
      </c>
      <c r="E74" s="6"/>
      <c r="F74" s="6"/>
      <c r="G74" s="6"/>
      <c r="H74" s="6"/>
      <c r="I74" s="6"/>
      <c r="J74" s="6"/>
      <c r="K74" s="6"/>
    </row>
    <row r="75" spans="2:11">
      <c r="B75" s="1312"/>
      <c r="C75" s="95"/>
      <c r="D75" s="56" t="s">
        <v>1016</v>
      </c>
      <c r="E75" s="6"/>
      <c r="F75" s="6"/>
      <c r="G75" s="6"/>
      <c r="H75" s="6"/>
      <c r="I75" s="6"/>
      <c r="J75" s="6"/>
      <c r="K75" s="6"/>
    </row>
    <row r="76" spans="2:11" ht="15.75" thickBot="1">
      <c r="B76" s="1313"/>
      <c r="C76" s="3"/>
      <c r="D76" s="57" t="s">
        <v>1017</v>
      </c>
      <c r="E76" s="6"/>
      <c r="F76" s="6"/>
      <c r="G76" s="6"/>
      <c r="H76" s="6"/>
      <c r="I76" s="6"/>
      <c r="J76" s="6"/>
      <c r="K76" s="6"/>
    </row>
    <row r="77" spans="2:11" ht="24.75" thickBot="1">
      <c r="B77" s="48" t="s">
        <v>72</v>
      </c>
      <c r="C77" s="3"/>
      <c r="D77" s="41" t="s">
        <v>1091</v>
      </c>
      <c r="E77" s="6"/>
      <c r="F77" s="6"/>
      <c r="G77" s="6"/>
      <c r="H77" s="6"/>
      <c r="I77" s="6"/>
      <c r="J77" s="6"/>
      <c r="K77" s="6"/>
    </row>
    <row r="78" spans="2:11" ht="108">
      <c r="B78" s="1311" t="s">
        <v>73</v>
      </c>
      <c r="C78" s="95"/>
      <c r="D78" s="47" t="s">
        <v>1092</v>
      </c>
      <c r="E78" s="6"/>
      <c r="F78" s="6"/>
      <c r="G78" s="6"/>
      <c r="H78" s="6"/>
      <c r="I78" s="6"/>
      <c r="J78" s="6"/>
      <c r="K78" s="6"/>
    </row>
    <row r="79" spans="2:11" ht="204">
      <c r="B79" s="1312"/>
      <c r="C79" s="95"/>
      <c r="D79" s="47" t="s">
        <v>1093</v>
      </c>
      <c r="E79" s="6"/>
      <c r="F79" s="6"/>
      <c r="G79" s="6"/>
      <c r="H79" s="6"/>
      <c r="I79" s="6"/>
      <c r="J79" s="6"/>
      <c r="K79" s="6"/>
    </row>
    <row r="80" spans="2:11" ht="240">
      <c r="B80" s="1312"/>
      <c r="C80" s="95"/>
      <c r="D80" s="47" t="s">
        <v>1094</v>
      </c>
      <c r="E80" s="6"/>
      <c r="F80" s="6"/>
      <c r="G80" s="6"/>
      <c r="H80" s="6"/>
      <c r="I80" s="6"/>
      <c r="J80" s="6"/>
      <c r="K80" s="6"/>
    </row>
    <row r="81" spans="2:11" ht="84">
      <c r="B81" s="1312"/>
      <c r="C81" s="95"/>
      <c r="D81" s="47" t="s">
        <v>1095</v>
      </c>
      <c r="E81" s="6"/>
      <c r="F81" s="6"/>
      <c r="G81" s="6"/>
      <c r="H81" s="6"/>
      <c r="I81" s="6"/>
      <c r="J81" s="6"/>
      <c r="K81" s="6"/>
    </row>
    <row r="82" spans="2:11" ht="216">
      <c r="B82" s="1312"/>
      <c r="C82" s="95"/>
      <c r="D82" s="47" t="s">
        <v>1021</v>
      </c>
      <c r="E82" s="6"/>
      <c r="F82" s="6"/>
      <c r="G82" s="6"/>
      <c r="H82" s="6"/>
      <c r="I82" s="6"/>
      <c r="J82" s="6"/>
      <c r="K82" s="6"/>
    </row>
    <row r="83" spans="2:11" ht="180">
      <c r="B83" s="1312"/>
      <c r="C83" s="95"/>
      <c r="D83" s="47" t="s">
        <v>1096</v>
      </c>
      <c r="E83" s="6"/>
      <c r="F83" s="6"/>
      <c r="G83" s="6"/>
      <c r="H83" s="6"/>
      <c r="I83" s="6"/>
      <c r="J83" s="6"/>
      <c r="K83" s="6"/>
    </row>
    <row r="84" spans="2:11" ht="132.75" thickBot="1">
      <c r="B84" s="1313"/>
      <c r="C84" s="3"/>
      <c r="D84" s="41" t="s">
        <v>1097</v>
      </c>
      <c r="E84" s="6"/>
      <c r="F84" s="6"/>
      <c r="G84" s="6"/>
      <c r="H84" s="6"/>
      <c r="I84" s="6"/>
      <c r="J84" s="6"/>
      <c r="K84" s="6"/>
    </row>
    <row r="85" spans="2:11" ht="24">
      <c r="B85" s="1311" t="s">
        <v>90</v>
      </c>
      <c r="C85" s="95"/>
      <c r="D85" s="58" t="s">
        <v>1098</v>
      </c>
      <c r="E85" s="6"/>
      <c r="F85" s="6"/>
      <c r="G85" s="6"/>
      <c r="H85" s="6"/>
      <c r="I85" s="6"/>
      <c r="J85" s="6"/>
      <c r="K85" s="6"/>
    </row>
    <row r="86" spans="2:11">
      <c r="B86" s="1312"/>
      <c r="C86" s="95"/>
      <c r="D86" s="17"/>
      <c r="E86" s="6"/>
      <c r="F86" s="6"/>
      <c r="G86" s="6"/>
      <c r="H86" s="6"/>
      <c r="I86" s="6"/>
      <c r="J86" s="6"/>
      <c r="K86" s="6"/>
    </row>
    <row r="87" spans="2:11">
      <c r="B87" s="1312"/>
      <c r="C87" s="95"/>
      <c r="D87" s="47" t="s">
        <v>91</v>
      </c>
      <c r="E87" s="6"/>
      <c r="F87" s="6"/>
      <c r="G87" s="6"/>
      <c r="H87" s="6"/>
      <c r="I87" s="6"/>
      <c r="J87" s="6"/>
      <c r="K87" s="6"/>
    </row>
    <row r="88" spans="2:11" ht="37.5">
      <c r="B88" s="1312"/>
      <c r="C88" s="95"/>
      <c r="D88" s="47" t="s">
        <v>1099</v>
      </c>
      <c r="E88" s="6"/>
      <c r="F88" s="6"/>
      <c r="G88" s="6"/>
      <c r="H88" s="6"/>
      <c r="I88" s="6"/>
      <c r="J88" s="6"/>
      <c r="K88" s="6"/>
    </row>
    <row r="89" spans="2:11" ht="37.5">
      <c r="B89" s="1312"/>
      <c r="C89" s="95"/>
      <c r="D89" s="47" t="s">
        <v>1100</v>
      </c>
      <c r="E89" s="6"/>
      <c r="F89" s="6"/>
      <c r="G89" s="6"/>
      <c r="H89" s="6"/>
      <c r="I89" s="6"/>
      <c r="J89" s="6"/>
      <c r="K89" s="6"/>
    </row>
    <row r="90" spans="2:11">
      <c r="B90" s="1312"/>
      <c r="C90" s="95"/>
      <c r="D90" s="47" t="s">
        <v>1101</v>
      </c>
      <c r="E90" s="6"/>
      <c r="F90" s="6"/>
      <c r="G90" s="6"/>
      <c r="H90" s="6"/>
      <c r="I90" s="6"/>
      <c r="J90" s="6"/>
      <c r="K90" s="6"/>
    </row>
    <row r="91" spans="2:11" ht="49.5">
      <c r="B91" s="1312"/>
      <c r="C91" s="95"/>
      <c r="D91" s="47" t="s">
        <v>1102</v>
      </c>
      <c r="E91" s="6"/>
      <c r="F91" s="6"/>
      <c r="G91" s="6"/>
      <c r="H91" s="6"/>
      <c r="I91" s="6"/>
      <c r="J91" s="6"/>
      <c r="K91" s="6"/>
    </row>
    <row r="92" spans="2:11" ht="60">
      <c r="B92" s="1312"/>
      <c r="C92" s="95"/>
      <c r="D92" s="47" t="s">
        <v>1103</v>
      </c>
      <c r="E92" s="6"/>
      <c r="F92" s="6"/>
      <c r="G92" s="6"/>
      <c r="H92" s="6"/>
      <c r="I92" s="6"/>
      <c r="J92" s="6"/>
      <c r="K92" s="6"/>
    </row>
    <row r="93" spans="2:11" ht="48">
      <c r="B93" s="1312"/>
      <c r="C93" s="95"/>
      <c r="D93" s="47" t="s">
        <v>1104</v>
      </c>
      <c r="E93" s="6"/>
      <c r="F93" s="6"/>
      <c r="G93" s="6"/>
      <c r="H93" s="6"/>
      <c r="I93" s="6"/>
      <c r="J93" s="6"/>
      <c r="K93" s="6"/>
    </row>
    <row r="94" spans="2:11" ht="24">
      <c r="B94" s="1312"/>
      <c r="C94" s="95"/>
      <c r="D94" s="54" t="s">
        <v>1105</v>
      </c>
      <c r="E94" s="6"/>
      <c r="F94" s="6"/>
      <c r="G94" s="6"/>
      <c r="H94" s="6"/>
      <c r="I94" s="6"/>
      <c r="J94" s="6"/>
      <c r="K94" s="6"/>
    </row>
    <row r="95" spans="2:11">
      <c r="B95" s="1312"/>
      <c r="C95" s="95"/>
      <c r="D95" s="17"/>
      <c r="E95" s="6"/>
      <c r="F95" s="6"/>
      <c r="G95" s="6"/>
      <c r="H95" s="6"/>
      <c r="I95" s="6"/>
      <c r="J95" s="6"/>
      <c r="K95" s="6"/>
    </row>
    <row r="96" spans="2:11">
      <c r="B96" s="1312"/>
      <c r="C96" s="95"/>
      <c r="D96" s="47" t="s">
        <v>91</v>
      </c>
      <c r="E96" s="6"/>
      <c r="F96" s="6"/>
      <c r="G96" s="6"/>
      <c r="H96" s="6"/>
      <c r="I96" s="6"/>
      <c r="J96" s="6"/>
      <c r="K96" s="6"/>
    </row>
    <row r="97" spans="2:11" ht="37.5">
      <c r="B97" s="1312"/>
      <c r="C97" s="95"/>
      <c r="D97" s="47" t="s">
        <v>1106</v>
      </c>
      <c r="E97" s="6"/>
      <c r="F97" s="6"/>
      <c r="G97" s="6"/>
      <c r="H97" s="6"/>
      <c r="I97" s="6"/>
      <c r="J97" s="6"/>
      <c r="K97" s="6"/>
    </row>
    <row r="98" spans="2:11" ht="25.5">
      <c r="B98" s="1312"/>
      <c r="C98" s="95"/>
      <c r="D98" s="47" t="s">
        <v>1107</v>
      </c>
      <c r="E98" s="6"/>
      <c r="F98" s="6"/>
      <c r="G98" s="6"/>
      <c r="H98" s="6"/>
      <c r="I98" s="6"/>
      <c r="J98" s="6"/>
      <c r="K98" s="6"/>
    </row>
    <row r="99" spans="2:11" ht="37.5">
      <c r="B99" s="1312"/>
      <c r="C99" s="95"/>
      <c r="D99" s="47" t="s">
        <v>1108</v>
      </c>
      <c r="E99" s="6"/>
      <c r="F99" s="6"/>
      <c r="G99" s="6"/>
      <c r="H99" s="6"/>
      <c r="I99" s="6"/>
      <c r="J99" s="6"/>
      <c r="K99" s="6"/>
    </row>
    <row r="100" spans="2:11">
      <c r="B100" s="1312"/>
      <c r="C100" s="95"/>
      <c r="D100" s="59" t="s">
        <v>1109</v>
      </c>
      <c r="E100" s="6"/>
      <c r="F100" s="6"/>
      <c r="G100" s="6"/>
      <c r="H100" s="6"/>
      <c r="I100" s="6"/>
      <c r="J100" s="6"/>
      <c r="K100" s="6"/>
    </row>
    <row r="101" spans="2:11" ht="72">
      <c r="B101" s="1312"/>
      <c r="C101" s="95"/>
      <c r="D101" s="47" t="s">
        <v>1110</v>
      </c>
      <c r="E101" s="6"/>
      <c r="F101" s="6"/>
      <c r="G101" s="6"/>
      <c r="H101" s="6"/>
      <c r="I101" s="6"/>
      <c r="J101" s="6"/>
      <c r="K101" s="6"/>
    </row>
    <row r="102" spans="2:11" ht="36">
      <c r="B102" s="1312"/>
      <c r="C102" s="95"/>
      <c r="D102" s="54" t="s">
        <v>1111</v>
      </c>
      <c r="E102" s="6"/>
      <c r="F102" s="6"/>
      <c r="G102" s="6"/>
      <c r="H102" s="6"/>
      <c r="I102" s="6"/>
      <c r="J102" s="6"/>
      <c r="K102" s="6"/>
    </row>
    <row r="103" spans="2:11">
      <c r="B103" s="1312"/>
      <c r="C103" s="95"/>
      <c r="D103" s="17"/>
      <c r="E103" s="6"/>
      <c r="F103" s="6"/>
      <c r="G103" s="6"/>
      <c r="H103" s="6"/>
      <c r="I103" s="6"/>
      <c r="J103" s="6"/>
      <c r="K103" s="6"/>
    </row>
    <row r="104" spans="2:11">
      <c r="B104" s="1312"/>
      <c r="C104" s="95"/>
      <c r="D104" s="47" t="s">
        <v>91</v>
      </c>
      <c r="E104" s="6"/>
      <c r="F104" s="6"/>
      <c r="G104" s="6"/>
      <c r="H104" s="6"/>
      <c r="I104" s="6"/>
      <c r="J104" s="6"/>
      <c r="K104" s="6"/>
    </row>
    <row r="105" spans="2:11" ht="49.5">
      <c r="B105" s="1312"/>
      <c r="C105" s="95"/>
      <c r="D105" s="47" t="s">
        <v>1112</v>
      </c>
      <c r="E105" s="6"/>
      <c r="F105" s="6"/>
      <c r="G105" s="6"/>
      <c r="H105" s="6"/>
      <c r="I105" s="6"/>
      <c r="J105" s="6"/>
      <c r="K105" s="6"/>
    </row>
    <row r="106" spans="2:11" ht="49.5">
      <c r="B106" s="1312"/>
      <c r="C106" s="95"/>
      <c r="D106" s="47" t="s">
        <v>1113</v>
      </c>
      <c r="E106" s="6"/>
      <c r="F106" s="6"/>
      <c r="G106" s="6"/>
      <c r="H106" s="6"/>
      <c r="I106" s="6"/>
      <c r="J106" s="6"/>
      <c r="K106" s="6"/>
    </row>
    <row r="107" spans="2:11" ht="37.5">
      <c r="B107" s="1312"/>
      <c r="C107" s="95"/>
      <c r="D107" s="47" t="s">
        <v>1114</v>
      </c>
      <c r="E107" s="6"/>
      <c r="F107" s="6"/>
      <c r="G107" s="6"/>
      <c r="H107" s="6"/>
      <c r="I107" s="6"/>
      <c r="J107" s="6"/>
      <c r="K107" s="6"/>
    </row>
    <row r="108" spans="2:11" ht="15.75" thickBot="1">
      <c r="B108" s="1313"/>
      <c r="C108" s="3"/>
      <c r="D108" s="41" t="s">
        <v>1115</v>
      </c>
      <c r="E108" s="6"/>
      <c r="F108" s="6"/>
      <c r="G108" s="6"/>
      <c r="H108" s="6"/>
      <c r="I108" s="6"/>
      <c r="J108" s="6"/>
      <c r="K108" s="6"/>
    </row>
    <row r="109" spans="2:11">
      <c r="B109" s="6"/>
      <c r="D109" s="6"/>
      <c r="E109" s="6"/>
      <c r="F109" s="6"/>
      <c r="G109" s="6"/>
      <c r="H109" s="6"/>
      <c r="I109" s="6"/>
      <c r="J109" s="6"/>
      <c r="K109" s="6"/>
    </row>
    <row r="110" spans="2:11">
      <c r="B110" s="6"/>
      <c r="D110" s="6"/>
      <c r="E110" s="6"/>
      <c r="F110" s="6"/>
      <c r="G110" s="6"/>
      <c r="H110" s="6"/>
      <c r="I110" s="6"/>
      <c r="J110" s="6"/>
      <c r="K110" s="6"/>
    </row>
    <row r="111" spans="2:11">
      <c r="B111" s="6"/>
      <c r="D111" s="6"/>
      <c r="E111" s="6"/>
      <c r="F111" s="6"/>
      <c r="G111" s="6"/>
      <c r="H111" s="6"/>
      <c r="I111" s="6"/>
      <c r="J111" s="6"/>
      <c r="K111" s="6"/>
    </row>
    <row r="112" spans="2:11">
      <c r="B112" s="6"/>
      <c r="D112" s="6"/>
      <c r="E112" s="6"/>
      <c r="F112" s="6"/>
      <c r="G112" s="6"/>
      <c r="H112" s="6"/>
      <c r="I112" s="6"/>
      <c r="J112" s="6"/>
      <c r="K112" s="6"/>
    </row>
    <row r="113" spans="2:11">
      <c r="B113" s="6"/>
      <c r="D113" s="6"/>
      <c r="E113" s="6"/>
      <c r="F113" s="6"/>
      <c r="G113" s="6"/>
      <c r="H113" s="6"/>
      <c r="I113" s="6"/>
      <c r="J113" s="6"/>
      <c r="K113" s="6"/>
    </row>
    <row r="114" spans="2:11">
      <c r="B114" s="6"/>
      <c r="D114" s="6"/>
      <c r="E114" s="6"/>
      <c r="F114" s="6"/>
      <c r="G114" s="6"/>
      <c r="H114" s="6"/>
      <c r="I114" s="6"/>
      <c r="J114" s="6"/>
      <c r="K114" s="6"/>
    </row>
    <row r="115" spans="2:11">
      <c r="B115" s="6"/>
      <c r="D115" s="6"/>
      <c r="E115" s="6"/>
      <c r="F115" s="6"/>
      <c r="G115" s="6"/>
      <c r="H115" s="6"/>
      <c r="I115" s="6"/>
      <c r="J115" s="6"/>
      <c r="K115" s="6"/>
    </row>
    <row r="116" spans="2:11">
      <c r="B116" s="6"/>
      <c r="D116" s="6"/>
      <c r="E116" s="6"/>
      <c r="F116" s="6"/>
      <c r="G116" s="6"/>
      <c r="H116" s="6"/>
      <c r="I116" s="6"/>
      <c r="J116" s="6"/>
      <c r="K116" s="6"/>
    </row>
    <row r="117" spans="2:11">
      <c r="B117" s="6"/>
      <c r="D117" s="6"/>
      <c r="E117" s="6"/>
      <c r="F117" s="6"/>
      <c r="G117" s="6"/>
      <c r="H117" s="6"/>
      <c r="I117" s="6"/>
      <c r="J117" s="6"/>
      <c r="K117" s="6"/>
    </row>
    <row r="118" spans="2:11">
      <c r="B118" s="6"/>
      <c r="D118" s="6"/>
      <c r="E118" s="6"/>
      <c r="F118" s="6"/>
      <c r="G118" s="6"/>
      <c r="H118" s="6"/>
      <c r="I118" s="6"/>
      <c r="J118" s="6"/>
      <c r="K118" s="6"/>
    </row>
    <row r="119" spans="2:11">
      <c r="B119" s="6"/>
      <c r="D119" s="6"/>
      <c r="E119" s="6"/>
      <c r="F119" s="6"/>
      <c r="G119" s="6"/>
      <c r="H119" s="6"/>
      <c r="I119" s="6"/>
      <c r="J119" s="6"/>
      <c r="K119" s="6"/>
    </row>
    <row r="120" spans="2:11">
      <c r="B120" s="6"/>
      <c r="D120" s="6"/>
      <c r="E120" s="6"/>
      <c r="F120" s="6"/>
      <c r="G120" s="6"/>
      <c r="H120" s="6"/>
      <c r="I120" s="6"/>
      <c r="J120" s="6"/>
      <c r="K120" s="6"/>
    </row>
    <row r="121" spans="2:11">
      <c r="B121" s="6"/>
      <c r="D121" s="6"/>
      <c r="E121" s="6"/>
      <c r="F121" s="6"/>
      <c r="G121" s="6"/>
      <c r="H121" s="6"/>
      <c r="I121" s="6"/>
      <c r="J121" s="6"/>
      <c r="K121" s="6"/>
    </row>
    <row r="122" spans="2:11">
      <c r="B122" s="6"/>
      <c r="D122" s="6"/>
      <c r="E122" s="6"/>
      <c r="F122" s="6"/>
      <c r="G122" s="6"/>
      <c r="H122" s="6"/>
      <c r="I122" s="6"/>
      <c r="J122" s="6"/>
      <c r="K122" s="6"/>
    </row>
    <row r="123" spans="2:11">
      <c r="B123" s="6"/>
      <c r="D123" s="6"/>
      <c r="E123" s="6"/>
      <c r="F123" s="6"/>
      <c r="G123" s="6"/>
      <c r="H123" s="6"/>
      <c r="I123" s="6"/>
      <c r="J123" s="6"/>
      <c r="K123" s="6"/>
    </row>
    <row r="124" spans="2:11">
      <c r="B124" s="6"/>
      <c r="D124" s="6"/>
      <c r="E124" s="6"/>
      <c r="F124" s="6"/>
      <c r="G124" s="6"/>
      <c r="H124" s="6"/>
      <c r="I124" s="6"/>
      <c r="J124" s="6"/>
      <c r="K124" s="6"/>
    </row>
    <row r="125" spans="2:11">
      <c r="B125" s="6"/>
      <c r="D125" s="6"/>
      <c r="E125" s="6"/>
      <c r="F125" s="6"/>
      <c r="G125" s="6"/>
      <c r="H125" s="6"/>
      <c r="I125" s="6"/>
      <c r="J125" s="6"/>
      <c r="K125" s="6"/>
    </row>
    <row r="126" spans="2:11">
      <c r="B126" s="6"/>
      <c r="D126" s="6"/>
      <c r="E126" s="6"/>
      <c r="F126" s="6"/>
      <c r="G126" s="6"/>
      <c r="H126" s="6"/>
      <c r="I126" s="6"/>
      <c r="J126" s="6"/>
      <c r="K126" s="6"/>
    </row>
    <row r="127" spans="2:11">
      <c r="B127" s="6"/>
      <c r="D127" s="6"/>
      <c r="E127" s="6"/>
      <c r="F127" s="6"/>
      <c r="G127" s="6"/>
      <c r="H127" s="6"/>
      <c r="I127" s="6"/>
      <c r="J127" s="6"/>
      <c r="K127" s="6"/>
    </row>
    <row r="128" spans="2:11">
      <c r="B128" s="6"/>
      <c r="D128" s="6"/>
      <c r="E128" s="6"/>
      <c r="F128" s="6"/>
      <c r="G128" s="6"/>
      <c r="H128" s="6"/>
      <c r="I128" s="6"/>
      <c r="J128" s="6"/>
      <c r="K128" s="6"/>
    </row>
    <row r="129" spans="2:11">
      <c r="B129" s="6"/>
      <c r="D129" s="6"/>
      <c r="E129" s="6"/>
      <c r="F129" s="6"/>
      <c r="G129" s="6"/>
      <c r="H129" s="6"/>
      <c r="I129" s="6"/>
      <c r="J129" s="6"/>
      <c r="K129" s="6"/>
    </row>
    <row r="130" spans="2:11">
      <c r="B130" s="6"/>
      <c r="D130" s="6"/>
      <c r="E130" s="6"/>
      <c r="F130" s="6"/>
      <c r="G130" s="6"/>
      <c r="H130" s="6"/>
      <c r="I130" s="6"/>
      <c r="J130" s="6"/>
      <c r="K130" s="6"/>
    </row>
    <row r="131" spans="2:11">
      <c r="B131" s="6"/>
      <c r="D131" s="6"/>
      <c r="E131" s="6"/>
      <c r="F131" s="6"/>
      <c r="G131" s="6"/>
      <c r="H131" s="6"/>
      <c r="I131" s="6"/>
      <c r="J131" s="6"/>
      <c r="K131" s="6"/>
    </row>
    <row r="132" spans="2:11">
      <c r="B132" s="6"/>
      <c r="D132" s="6"/>
      <c r="E132" s="6"/>
      <c r="F132" s="6"/>
      <c r="G132" s="6"/>
      <c r="H132" s="6"/>
      <c r="I132" s="6"/>
      <c r="J132" s="6"/>
      <c r="K132" s="6"/>
    </row>
    <row r="133" spans="2:11">
      <c r="B133" s="6"/>
      <c r="D133" s="6"/>
      <c r="E133" s="6"/>
      <c r="F133" s="6"/>
      <c r="G133" s="6"/>
      <c r="H133" s="6"/>
      <c r="I133" s="6"/>
      <c r="J133" s="6"/>
      <c r="K133" s="6"/>
    </row>
    <row r="134" spans="2:11">
      <c r="B134" s="6"/>
      <c r="D134" s="6"/>
      <c r="E134" s="6"/>
      <c r="F134" s="6"/>
      <c r="G134" s="6"/>
      <c r="H134" s="6"/>
      <c r="I134" s="6"/>
      <c r="J134" s="6"/>
      <c r="K134" s="6"/>
    </row>
    <row r="135" spans="2:11">
      <c r="B135" s="6"/>
      <c r="D135" s="6"/>
      <c r="E135" s="6"/>
      <c r="F135" s="6"/>
      <c r="G135" s="6"/>
      <c r="H135" s="6"/>
      <c r="I135" s="6"/>
      <c r="J135" s="6"/>
      <c r="K135" s="6"/>
    </row>
    <row r="136" spans="2:11">
      <c r="B136" s="6"/>
      <c r="D136" s="6"/>
      <c r="E136" s="6"/>
      <c r="F136" s="6"/>
      <c r="G136" s="6"/>
      <c r="H136" s="6"/>
      <c r="I136" s="6"/>
      <c r="J136" s="6"/>
      <c r="K136" s="6"/>
    </row>
    <row r="137" spans="2:11">
      <c r="B137" s="6"/>
      <c r="D137" s="6"/>
      <c r="E137" s="6"/>
      <c r="F137" s="6"/>
      <c r="G137" s="6"/>
      <c r="H137" s="6"/>
      <c r="I137" s="6"/>
      <c r="J137" s="6"/>
      <c r="K137" s="6"/>
    </row>
    <row r="138" spans="2:11">
      <c r="B138" s="6"/>
      <c r="D138" s="6"/>
      <c r="E138" s="6"/>
      <c r="F138" s="6"/>
      <c r="G138" s="6"/>
      <c r="H138" s="6"/>
      <c r="I138" s="6"/>
      <c r="J138" s="6"/>
      <c r="K138" s="6"/>
    </row>
    <row r="139" spans="2:11">
      <c r="B139" s="6"/>
      <c r="D139" s="6"/>
      <c r="E139" s="6"/>
      <c r="F139" s="6"/>
      <c r="G139" s="6"/>
      <c r="H139" s="6"/>
      <c r="I139" s="6"/>
      <c r="J139" s="6"/>
      <c r="K139" s="6"/>
    </row>
    <row r="140" spans="2:11">
      <c r="B140" s="6"/>
      <c r="D140" s="6"/>
      <c r="E140" s="6"/>
      <c r="F140" s="6"/>
      <c r="G140" s="6"/>
      <c r="H140" s="6"/>
      <c r="I140" s="6"/>
      <c r="J140" s="6"/>
      <c r="K140" s="6"/>
    </row>
    <row r="141" spans="2:11">
      <c r="B141" s="6"/>
      <c r="D141" s="6"/>
      <c r="E141" s="6"/>
      <c r="F141" s="6"/>
      <c r="G141" s="6"/>
      <c r="H141" s="6"/>
      <c r="I141" s="6"/>
      <c r="J141" s="6"/>
      <c r="K141" s="6"/>
    </row>
    <row r="142" spans="2:11">
      <c r="B142" s="6"/>
      <c r="D142" s="6"/>
      <c r="E142" s="6"/>
      <c r="F142" s="6"/>
      <c r="G142" s="6"/>
      <c r="H142" s="6"/>
      <c r="I142" s="6"/>
      <c r="J142" s="6"/>
      <c r="K142" s="6"/>
    </row>
    <row r="143" spans="2:11">
      <c r="B143" s="6"/>
      <c r="D143" s="6"/>
      <c r="E143" s="6"/>
      <c r="F143" s="6"/>
      <c r="G143" s="6"/>
      <c r="H143" s="6"/>
      <c r="I143" s="6"/>
      <c r="J143" s="6"/>
      <c r="K143" s="6"/>
    </row>
    <row r="144" spans="2:11">
      <c r="B144" s="6"/>
      <c r="D144" s="6"/>
      <c r="E144" s="6"/>
      <c r="F144" s="6"/>
      <c r="G144" s="6"/>
      <c r="H144" s="6"/>
      <c r="I144" s="6"/>
      <c r="J144" s="6"/>
      <c r="K144" s="6"/>
    </row>
    <row r="145" spans="2:11">
      <c r="B145" s="6"/>
      <c r="D145" s="6"/>
      <c r="E145" s="6"/>
      <c r="F145" s="6"/>
      <c r="G145" s="6"/>
      <c r="H145" s="6"/>
      <c r="I145" s="6"/>
      <c r="J145" s="6"/>
      <c r="K145" s="6"/>
    </row>
    <row r="146" spans="2:11">
      <c r="B146" s="6"/>
      <c r="D146" s="6"/>
      <c r="E146" s="6"/>
      <c r="F146" s="6"/>
      <c r="G146" s="6"/>
      <c r="H146" s="6"/>
      <c r="I146" s="6"/>
      <c r="J146" s="6"/>
      <c r="K146" s="6"/>
    </row>
    <row r="147" spans="2:11">
      <c r="B147" s="6"/>
      <c r="D147" s="6"/>
      <c r="E147" s="6"/>
      <c r="F147" s="6"/>
      <c r="G147" s="6"/>
      <c r="H147" s="6"/>
      <c r="I147" s="6"/>
      <c r="J147" s="6"/>
      <c r="K147" s="6"/>
    </row>
    <row r="148" spans="2:11">
      <c r="B148" s="6"/>
      <c r="D148" s="6"/>
      <c r="E148" s="6"/>
      <c r="F148" s="6"/>
      <c r="G148" s="6"/>
      <c r="H148" s="6"/>
      <c r="I148" s="6"/>
      <c r="J148" s="6"/>
      <c r="K148" s="6"/>
    </row>
    <row r="149" spans="2:11">
      <c r="B149" s="6"/>
      <c r="D149" s="6"/>
      <c r="E149" s="6"/>
      <c r="F149" s="6"/>
      <c r="G149" s="6"/>
      <c r="H149" s="6"/>
      <c r="I149" s="6"/>
      <c r="J149" s="6"/>
      <c r="K149" s="6"/>
    </row>
    <row r="150" spans="2:11">
      <c r="B150" s="6"/>
      <c r="D150" s="6"/>
      <c r="E150" s="6"/>
      <c r="F150" s="6"/>
      <c r="G150" s="6"/>
      <c r="H150" s="6"/>
      <c r="I150" s="6"/>
      <c r="J150" s="6"/>
      <c r="K150" s="6"/>
    </row>
    <row r="151" spans="2:11">
      <c r="B151" s="6"/>
      <c r="D151" s="6"/>
      <c r="E151" s="6"/>
      <c r="F151" s="6"/>
      <c r="G151" s="6"/>
      <c r="H151" s="6"/>
      <c r="I151" s="6"/>
      <c r="J151" s="6"/>
      <c r="K151" s="6"/>
    </row>
    <row r="152" spans="2:11">
      <c r="B152" s="6"/>
      <c r="D152" s="6"/>
      <c r="E152" s="6"/>
      <c r="F152" s="6"/>
      <c r="G152" s="6"/>
      <c r="H152" s="6"/>
      <c r="I152" s="6"/>
      <c r="J152" s="6"/>
      <c r="K152" s="6"/>
    </row>
    <row r="153" spans="2:11">
      <c r="B153" s="6"/>
      <c r="D153" s="6"/>
      <c r="E153" s="6"/>
      <c r="F153" s="6"/>
      <c r="G153" s="6"/>
      <c r="H153" s="6"/>
      <c r="I153" s="6"/>
      <c r="J153" s="6"/>
      <c r="K153" s="6"/>
    </row>
    <row r="154" spans="2:11">
      <c r="B154" s="6"/>
      <c r="D154" s="6"/>
      <c r="E154" s="6"/>
      <c r="F154" s="6"/>
      <c r="G154" s="6"/>
      <c r="H154" s="6"/>
      <c r="I154" s="6"/>
      <c r="J154" s="6"/>
      <c r="K154" s="6"/>
    </row>
    <row r="155" spans="2:11">
      <c r="B155" s="6"/>
      <c r="D155" s="6"/>
      <c r="E155" s="6"/>
      <c r="F155" s="6"/>
      <c r="G155" s="6"/>
      <c r="H155" s="6"/>
      <c r="I155" s="6"/>
      <c r="J155" s="6"/>
      <c r="K155" s="6"/>
    </row>
    <row r="156" spans="2:11">
      <c r="B156" s="6"/>
      <c r="D156" s="6"/>
      <c r="E156" s="6"/>
      <c r="F156" s="6"/>
      <c r="G156" s="6"/>
      <c r="H156" s="6"/>
      <c r="I156" s="6"/>
      <c r="J156" s="6"/>
      <c r="K156" s="6"/>
    </row>
    <row r="157" spans="2:11">
      <c r="B157" s="6"/>
      <c r="D157" s="6"/>
      <c r="E157" s="6"/>
      <c r="F157" s="6"/>
      <c r="G157" s="6"/>
      <c r="H157" s="6"/>
      <c r="I157" s="6"/>
      <c r="J157" s="6"/>
      <c r="K157" s="6"/>
    </row>
    <row r="158" spans="2:11">
      <c r="B158" s="6"/>
      <c r="D158" s="6"/>
      <c r="E158" s="6"/>
      <c r="F158" s="6"/>
      <c r="G158" s="6"/>
      <c r="H158" s="6"/>
      <c r="I158" s="6"/>
      <c r="J158" s="6"/>
      <c r="K158" s="6"/>
    </row>
    <row r="159" spans="2:11">
      <c r="B159" s="6"/>
      <c r="D159" s="6"/>
      <c r="E159" s="6"/>
      <c r="F159" s="6"/>
      <c r="G159" s="6"/>
      <c r="H159" s="6"/>
      <c r="I159" s="6"/>
      <c r="J159" s="6"/>
      <c r="K159" s="6"/>
    </row>
    <row r="160" spans="2:11">
      <c r="B160" s="6"/>
      <c r="D160" s="6"/>
      <c r="E160" s="6"/>
      <c r="F160" s="6"/>
      <c r="G160" s="6"/>
      <c r="H160" s="6"/>
      <c r="I160" s="6"/>
      <c r="J160" s="6"/>
      <c r="K160" s="6"/>
    </row>
    <row r="161" spans="2:11">
      <c r="B161" s="6"/>
      <c r="D161" s="6"/>
      <c r="E161" s="6"/>
      <c r="F161" s="6"/>
      <c r="G161" s="6"/>
      <c r="H161" s="6"/>
      <c r="I161" s="6"/>
      <c r="J161" s="6"/>
      <c r="K161" s="6"/>
    </row>
    <row r="162" spans="2:11">
      <c r="B162" s="6"/>
      <c r="D162" s="6"/>
      <c r="E162" s="6"/>
      <c r="F162" s="6"/>
      <c r="G162" s="6"/>
      <c r="H162" s="6"/>
      <c r="I162" s="6"/>
      <c r="J162" s="6"/>
      <c r="K162" s="6"/>
    </row>
    <row r="163" spans="2:11">
      <c r="B163" s="6"/>
      <c r="D163" s="6"/>
      <c r="E163" s="6"/>
      <c r="F163" s="6"/>
      <c r="G163" s="6"/>
      <c r="H163" s="6"/>
      <c r="I163" s="6"/>
      <c r="J163" s="6"/>
      <c r="K163" s="6"/>
    </row>
    <row r="164" spans="2:11">
      <c r="B164" s="6"/>
      <c r="D164" s="6"/>
      <c r="E164" s="6"/>
      <c r="F164" s="6"/>
      <c r="G164" s="6"/>
      <c r="H164" s="6"/>
      <c r="I164" s="6"/>
      <c r="J164" s="6"/>
      <c r="K164" s="6"/>
    </row>
    <row r="165" spans="2:11">
      <c r="B165" s="6"/>
      <c r="D165" s="6"/>
      <c r="E165" s="6"/>
      <c r="F165" s="6"/>
      <c r="G165" s="6"/>
      <c r="H165" s="6"/>
      <c r="I165" s="6"/>
      <c r="J165" s="6"/>
      <c r="K165" s="6"/>
    </row>
    <row r="166" spans="2:11">
      <c r="B166" s="6"/>
      <c r="D166" s="6"/>
      <c r="E166" s="6"/>
      <c r="F166" s="6"/>
      <c r="G166" s="6"/>
      <c r="H166" s="6"/>
      <c r="I166" s="6"/>
      <c r="J166" s="6"/>
      <c r="K166" s="6"/>
    </row>
    <row r="167" spans="2:11">
      <c r="B167" s="6"/>
      <c r="D167" s="6"/>
      <c r="E167" s="6"/>
      <c r="F167" s="6"/>
      <c r="G167" s="6"/>
      <c r="H167" s="6"/>
      <c r="I167" s="6"/>
      <c r="J167" s="6"/>
      <c r="K167" s="6"/>
    </row>
    <row r="168" spans="2:11">
      <c r="B168" s="6"/>
      <c r="D168" s="6"/>
      <c r="E168" s="6"/>
      <c r="F168" s="6"/>
      <c r="G168" s="6"/>
      <c r="H168" s="6"/>
      <c r="I168" s="6"/>
      <c r="J168" s="6"/>
      <c r="K168" s="6"/>
    </row>
    <row r="169" spans="2:11">
      <c r="B169" s="6"/>
      <c r="D169" s="6"/>
      <c r="E169" s="6"/>
      <c r="F169" s="6"/>
      <c r="G169" s="6"/>
      <c r="H169" s="6"/>
      <c r="I169" s="6"/>
      <c r="J169" s="6"/>
      <c r="K169" s="6"/>
    </row>
    <row r="170" spans="2:11">
      <c r="B170" s="6"/>
      <c r="D170" s="6"/>
      <c r="E170" s="6"/>
      <c r="F170" s="6"/>
      <c r="G170" s="6"/>
      <c r="H170" s="6"/>
      <c r="I170" s="6"/>
      <c r="J170" s="6"/>
      <c r="K170" s="6"/>
    </row>
    <row r="171" spans="2:11">
      <c r="B171" s="6"/>
      <c r="D171" s="6"/>
      <c r="E171" s="6"/>
      <c r="F171" s="6"/>
      <c r="G171" s="6"/>
      <c r="H171" s="6"/>
      <c r="I171" s="6"/>
      <c r="J171" s="6"/>
      <c r="K171" s="6"/>
    </row>
    <row r="172" spans="2:11">
      <c r="B172" s="6"/>
      <c r="D172" s="6"/>
      <c r="E172" s="6"/>
      <c r="F172" s="6"/>
      <c r="G172" s="6"/>
      <c r="H172" s="6"/>
      <c r="I172" s="6"/>
      <c r="J172" s="6"/>
      <c r="K172" s="6"/>
    </row>
    <row r="173" spans="2:11">
      <c r="B173" s="6"/>
      <c r="D173" s="6"/>
      <c r="E173" s="6"/>
      <c r="F173" s="6"/>
      <c r="G173" s="6"/>
      <c r="H173" s="6"/>
      <c r="I173" s="6"/>
      <c r="J173" s="6"/>
      <c r="K173" s="6"/>
    </row>
    <row r="174" spans="2:11">
      <c r="B174" s="6"/>
      <c r="D174" s="6"/>
      <c r="E174" s="6"/>
      <c r="F174" s="6"/>
      <c r="G174" s="6"/>
      <c r="H174" s="6"/>
      <c r="I174" s="6"/>
      <c r="J174" s="6"/>
      <c r="K174" s="6"/>
    </row>
    <row r="175" spans="2:11">
      <c r="B175" s="6"/>
      <c r="D175" s="6"/>
      <c r="E175" s="6"/>
      <c r="F175" s="6"/>
      <c r="G175" s="6"/>
      <c r="H175" s="6"/>
      <c r="I175" s="6"/>
      <c r="J175" s="6"/>
      <c r="K175" s="6"/>
    </row>
    <row r="176" spans="2:11">
      <c r="B176" s="6"/>
      <c r="D176" s="6"/>
      <c r="E176" s="6"/>
      <c r="F176" s="6"/>
      <c r="G176" s="6"/>
      <c r="H176" s="6"/>
      <c r="I176" s="6"/>
      <c r="J176" s="6"/>
      <c r="K176" s="6"/>
    </row>
    <row r="177" spans="2:11">
      <c r="B177" s="6"/>
      <c r="D177" s="6"/>
      <c r="E177" s="6"/>
      <c r="F177" s="6"/>
      <c r="G177" s="6"/>
      <c r="H177" s="6"/>
      <c r="I177" s="6"/>
      <c r="J177" s="6"/>
      <c r="K177" s="6"/>
    </row>
    <row r="178" spans="2:11">
      <c r="B178" s="6"/>
      <c r="D178" s="6"/>
      <c r="E178" s="6"/>
      <c r="F178" s="6"/>
      <c r="G178" s="6"/>
      <c r="H178" s="6"/>
      <c r="I178" s="6"/>
      <c r="J178" s="6"/>
      <c r="K178" s="6"/>
    </row>
    <row r="179" spans="2:11">
      <c r="B179" s="6"/>
      <c r="D179" s="6"/>
      <c r="E179" s="6"/>
      <c r="F179" s="6"/>
      <c r="G179" s="6"/>
      <c r="H179" s="6"/>
      <c r="I179" s="6"/>
      <c r="J179" s="6"/>
      <c r="K179" s="6"/>
    </row>
    <row r="180" spans="2:11">
      <c r="B180" s="6"/>
      <c r="D180" s="6"/>
      <c r="E180" s="6"/>
      <c r="F180" s="6"/>
      <c r="G180" s="6"/>
      <c r="H180" s="6"/>
      <c r="I180" s="6"/>
      <c r="J180" s="6"/>
      <c r="K180" s="6"/>
    </row>
    <row r="181" spans="2:11">
      <c r="B181" s="6"/>
      <c r="D181" s="6"/>
      <c r="E181" s="6"/>
      <c r="F181" s="6"/>
      <c r="G181" s="6"/>
      <c r="H181" s="6"/>
      <c r="I181" s="6"/>
      <c r="J181" s="6"/>
      <c r="K181" s="6"/>
    </row>
    <row r="182" spans="2:11">
      <c r="B182" s="6"/>
      <c r="D182" s="6"/>
      <c r="E182" s="6"/>
      <c r="F182" s="6"/>
      <c r="G182" s="6"/>
      <c r="H182" s="6"/>
      <c r="I182" s="6"/>
      <c r="J182" s="6"/>
      <c r="K182" s="6"/>
    </row>
    <row r="183" spans="2:11">
      <c r="B183" s="6"/>
      <c r="D183" s="6"/>
      <c r="E183" s="6"/>
      <c r="F183" s="6"/>
      <c r="G183" s="6"/>
      <c r="H183" s="6"/>
      <c r="I183" s="6"/>
      <c r="J183" s="6"/>
      <c r="K183" s="6"/>
    </row>
  </sheetData>
  <mergeCells count="26">
    <mergeCell ref="A1:P1"/>
    <mergeCell ref="A2:P2"/>
    <mergeCell ref="A3:P3"/>
    <mergeCell ref="A4:D4"/>
    <mergeCell ref="A5:P5"/>
    <mergeCell ref="B10:D10"/>
    <mergeCell ref="F10:S10"/>
    <mergeCell ref="F11:S11"/>
    <mergeCell ref="E12:R12"/>
    <mergeCell ref="E13:R13"/>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s>
  <conditionalFormatting sqref="F10">
    <cfRule type="notContainsBlanks" dxfId="20" priority="4">
      <formula>LEN(TRIM(F10))&gt;0</formula>
    </cfRule>
  </conditionalFormatting>
  <conditionalFormatting sqref="F11:S11">
    <cfRule type="expression" dxfId="19" priority="2">
      <formula>E11="NO SE REPORTA"</formula>
    </cfRule>
    <cfRule type="expression" dxfId="18" priority="3">
      <formula>E10="NO APLICA"</formula>
    </cfRule>
  </conditionalFormatting>
  <conditionalFormatting sqref="E12:R12">
    <cfRule type="expression" dxfId="1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formula1>0</formula1>
    </dataValidation>
    <dataValidation allowBlank="1" showInputMessage="1" showErrorMessage="1" promptTitle="OJO" prompt="NO TOCAR" sqref="E21:G21 E27:F27"/>
    <dataValidation type="list" allowBlank="1" showInputMessage="1" showErrorMessage="1" sqref="E11">
      <formula1>REPORTE</formula1>
    </dataValidation>
    <dataValidation type="list" allowBlank="1" showInputMessage="1" showErrorMessage="1" sqref="E10">
      <formula1>SI</formula1>
    </dataValidation>
  </dataValidations>
  <hyperlinks>
    <hyperlink ref="D75" r:id="rId1" display="http://www.sisaire.gov.co/"/>
    <hyperlink ref="D76"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U124"/>
  <sheetViews>
    <sheetView showGridLines="0" topLeftCell="A22" zoomScale="98" zoomScaleNormal="98" workbookViewId="0">
      <selection activeCell="E24" sqref="E24"/>
    </sheetView>
  </sheetViews>
  <sheetFormatPr baseColWidth="10" defaultColWidth="10.7109375" defaultRowHeight="15"/>
  <cols>
    <col min="1" max="1" width="1.85546875" customWidth="1"/>
    <col min="2" max="2" width="11.140625" customWidth="1"/>
    <col min="3" max="3" width="5" style="88" bestFit="1" customWidth="1"/>
    <col min="4" max="4" width="34.85546875" customWidth="1"/>
    <col min="5" max="5" width="12.140625" customWidth="1"/>
  </cols>
  <sheetData>
    <row r="1" spans="1:21" s="558" customFormat="1" ht="100.5" customHeight="1" thickBot="1">
      <c r="A1" s="1220"/>
      <c r="B1" s="1221"/>
      <c r="C1" s="1221"/>
      <c r="D1" s="1221"/>
      <c r="E1" s="1221"/>
      <c r="F1" s="1221"/>
      <c r="G1" s="1221"/>
      <c r="H1" s="1221"/>
      <c r="I1" s="1221"/>
      <c r="J1" s="1221"/>
      <c r="K1" s="1221"/>
      <c r="L1" s="1221"/>
      <c r="M1" s="1221"/>
      <c r="N1" s="1221"/>
      <c r="O1" s="1221"/>
      <c r="P1" s="1222"/>
      <c r="Q1" s="416"/>
      <c r="R1" s="416"/>
    </row>
    <row r="2" spans="1:21" s="559" customFormat="1" ht="16.5" thickBot="1">
      <c r="A2" s="1228">
        <f>'Datos Generales'!C5</f>
        <v>0</v>
      </c>
      <c r="B2" s="1229"/>
      <c r="C2" s="1229"/>
      <c r="D2" s="1229"/>
      <c r="E2" s="1229"/>
      <c r="F2" s="1229"/>
      <c r="G2" s="1229"/>
      <c r="H2" s="1229"/>
      <c r="I2" s="1229"/>
      <c r="J2" s="1229"/>
      <c r="K2" s="1229"/>
      <c r="L2" s="1229"/>
      <c r="M2" s="1229"/>
      <c r="N2" s="1229"/>
      <c r="O2" s="1229"/>
      <c r="P2" s="1230"/>
      <c r="Q2" s="416"/>
      <c r="R2" s="416"/>
    </row>
    <row r="3" spans="1:21" s="559" customFormat="1" ht="16.5" thickBot="1">
      <c r="A3" s="1223" t="s">
        <v>1350</v>
      </c>
      <c r="B3" s="1224"/>
      <c r="C3" s="1224"/>
      <c r="D3" s="1224"/>
      <c r="E3" s="1224"/>
      <c r="F3" s="1224"/>
      <c r="G3" s="1224"/>
      <c r="H3" s="1224"/>
      <c r="I3" s="1224"/>
      <c r="J3" s="1224"/>
      <c r="K3" s="1224"/>
      <c r="L3" s="1224"/>
      <c r="M3" s="1224"/>
      <c r="N3" s="1224"/>
      <c r="O3" s="1224"/>
      <c r="P3" s="1225"/>
      <c r="Q3" s="416"/>
      <c r="R3" s="416"/>
    </row>
    <row r="4" spans="1:21" s="559" customFormat="1" ht="16.5" thickBot="1">
      <c r="A4" s="1226" t="s">
        <v>1349</v>
      </c>
      <c r="B4" s="1227"/>
      <c r="C4" s="1227"/>
      <c r="D4" s="1227"/>
      <c r="E4" s="575">
        <f>'Datos Generales'!C6</f>
        <v>0</v>
      </c>
      <c r="F4" s="575"/>
      <c r="G4" s="575"/>
      <c r="H4" s="575"/>
      <c r="I4" s="575"/>
      <c r="J4" s="575"/>
      <c r="K4" s="575"/>
      <c r="L4" s="576"/>
      <c r="M4" s="576"/>
      <c r="N4" s="576"/>
      <c r="O4" s="576"/>
      <c r="P4" s="577"/>
      <c r="Q4" s="416"/>
      <c r="R4" s="416"/>
    </row>
    <row r="5" spans="1:21" s="248" customFormat="1" ht="16.5" customHeight="1" thickBot="1">
      <c r="A5" s="1223" t="s">
        <v>1131</v>
      </c>
      <c r="B5" s="1224"/>
      <c r="C5" s="1224"/>
      <c r="D5" s="1224"/>
      <c r="E5" s="1224"/>
      <c r="F5" s="1224"/>
      <c r="G5" s="1224"/>
      <c r="H5" s="1224"/>
      <c r="I5" s="1224"/>
      <c r="J5" s="1224"/>
      <c r="K5" s="1224"/>
      <c r="L5" s="1224"/>
      <c r="M5" s="1224"/>
      <c r="N5" s="1224"/>
      <c r="O5" s="1224"/>
      <c r="P5" s="1225"/>
    </row>
    <row r="6" spans="1:21">
      <c r="A6" s="248"/>
      <c r="B6" s="252" t="s">
        <v>1</v>
      </c>
      <c r="C6" s="253"/>
      <c r="D6" s="251"/>
      <c r="E6" s="262"/>
      <c r="F6" s="251" t="s">
        <v>128</v>
      </c>
      <c r="G6" s="251"/>
      <c r="H6" s="251"/>
      <c r="I6" s="251"/>
      <c r="J6" s="251"/>
      <c r="K6" s="251"/>
      <c r="L6" s="248"/>
      <c r="M6" s="248"/>
      <c r="N6" s="248"/>
      <c r="O6" s="248"/>
      <c r="P6" s="248"/>
      <c r="Q6" s="248"/>
      <c r="R6" s="248"/>
      <c r="S6" s="248"/>
    </row>
    <row r="7" spans="1:21" ht="15.75" thickBot="1">
      <c r="A7" s="248"/>
      <c r="B7" s="254"/>
      <c r="C7" s="255"/>
      <c r="D7" s="251"/>
      <c r="E7" s="256"/>
      <c r="F7" s="251" t="s">
        <v>129</v>
      </c>
      <c r="G7" s="251"/>
      <c r="H7" s="251"/>
      <c r="I7" s="251"/>
      <c r="J7" s="251"/>
      <c r="K7" s="251"/>
      <c r="L7" s="248"/>
      <c r="M7" s="248"/>
      <c r="N7" s="248"/>
      <c r="O7" s="248"/>
      <c r="P7" s="248"/>
      <c r="Q7" s="248"/>
      <c r="R7" s="248"/>
      <c r="S7" s="248"/>
    </row>
    <row r="8" spans="1:21" ht="15.75" thickBot="1">
      <c r="A8" s="248"/>
      <c r="B8" s="258" t="s">
        <v>1202</v>
      </c>
      <c r="C8" s="265">
        <v>2020</v>
      </c>
      <c r="D8" s="260">
        <f>IF(E10="NO APLICA","NO APLICA",IF(E11="NO SE REPORTA","SIN INFORMACION",+F42))</f>
        <v>0</v>
      </c>
      <c r="E8" s="267"/>
      <c r="F8" s="251" t="s">
        <v>130</v>
      </c>
      <c r="G8" s="251"/>
      <c r="H8" s="251"/>
      <c r="I8" s="251"/>
      <c r="J8" s="251"/>
      <c r="K8" s="251"/>
      <c r="L8" s="248"/>
      <c r="M8" s="248"/>
      <c r="N8" s="248"/>
      <c r="O8" s="248"/>
      <c r="P8" s="248"/>
      <c r="Q8" s="248"/>
      <c r="R8" s="248"/>
      <c r="S8" s="248"/>
    </row>
    <row r="9" spans="1:21">
      <c r="A9" s="248"/>
      <c r="B9" s="539" t="s">
        <v>1203</v>
      </c>
      <c r="C9" s="307"/>
      <c r="D9" s="251"/>
      <c r="E9" s="251"/>
      <c r="F9" s="251"/>
      <c r="G9" s="251"/>
      <c r="H9" s="251"/>
      <c r="I9" s="251"/>
      <c r="J9" s="251"/>
      <c r="K9" s="251"/>
      <c r="L9" s="248"/>
      <c r="M9" s="248"/>
      <c r="N9" s="248"/>
      <c r="O9" s="248"/>
      <c r="P9" s="248"/>
      <c r="Q9" s="248"/>
      <c r="R9" s="248"/>
      <c r="S9" s="248"/>
    </row>
    <row r="10" spans="1:21" s="416" customFormat="1">
      <c r="A10" s="248"/>
      <c r="B10" s="1231" t="s">
        <v>1271</v>
      </c>
      <c r="C10" s="1231"/>
      <c r="D10" s="1231"/>
      <c r="E10" s="519" t="s">
        <v>1268</v>
      </c>
      <c r="F10" s="1238"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239"/>
      <c r="H10" s="1239"/>
      <c r="I10" s="1239"/>
      <c r="J10" s="1239"/>
      <c r="K10" s="1239"/>
      <c r="L10" s="1239"/>
      <c r="M10" s="1239"/>
      <c r="N10" s="1239"/>
      <c r="O10" s="1239"/>
      <c r="P10" s="1239"/>
      <c r="Q10" s="1239"/>
      <c r="R10" s="1239"/>
      <c r="S10" s="1239"/>
      <c r="T10" s="515"/>
      <c r="U10" s="515"/>
    </row>
    <row r="11" spans="1:21" s="416" customFormat="1" ht="14.45" customHeight="1">
      <c r="A11" s="248"/>
      <c r="B11" s="540"/>
      <c r="C11" s="517"/>
      <c r="D11" s="518" t="str">
        <f>IF(E10="SI APLICA","¿El indicador no se reporta por limitaciones de información disponible? ","")</f>
        <v xml:space="preserve">¿El indicador no se reporta por limitaciones de información disponible? </v>
      </c>
      <c r="E11" s="520" t="s">
        <v>1270</v>
      </c>
      <c r="F11" s="1232"/>
      <c r="G11" s="1233"/>
      <c r="H11" s="1233"/>
      <c r="I11" s="1233"/>
      <c r="J11" s="1233"/>
      <c r="K11" s="1233"/>
      <c r="L11" s="1233"/>
      <c r="M11" s="1233"/>
      <c r="N11" s="1233"/>
      <c r="O11" s="1233"/>
      <c r="P11" s="1233"/>
      <c r="Q11" s="1233"/>
      <c r="R11" s="1233"/>
      <c r="S11" s="1233"/>
    </row>
    <row r="12" spans="1:21" s="416" customFormat="1" ht="23.45" customHeight="1">
      <c r="A12" s="248"/>
      <c r="B12" s="539"/>
      <c r="C12" s="307"/>
      <c r="D12" s="518" t="str">
        <f>IF(E11="SI SE REPORTA","¿Qué programas o proyectos del Plan de Acción están asociados al indicador? ","")</f>
        <v xml:space="preserve">¿Qué programas o proyectos del Plan de Acción están asociados al indicador? </v>
      </c>
      <c r="E12" s="1234"/>
      <c r="F12" s="1234"/>
      <c r="G12" s="1234"/>
      <c r="H12" s="1234"/>
      <c r="I12" s="1234"/>
      <c r="J12" s="1234"/>
      <c r="K12" s="1234"/>
      <c r="L12" s="1234"/>
      <c r="M12" s="1234"/>
      <c r="N12" s="1234"/>
      <c r="O12" s="1234"/>
      <c r="P12" s="1234"/>
      <c r="Q12" s="1234"/>
      <c r="R12" s="1234"/>
      <c r="S12" s="248"/>
    </row>
    <row r="13" spans="1:21" s="416" customFormat="1" ht="21.95" customHeight="1">
      <c r="A13" s="248"/>
      <c r="B13" s="539"/>
      <c r="C13" s="307"/>
      <c r="D13" s="518" t="s">
        <v>1273</v>
      </c>
      <c r="E13" s="1235"/>
      <c r="F13" s="1236"/>
      <c r="G13" s="1236"/>
      <c r="H13" s="1236"/>
      <c r="I13" s="1236"/>
      <c r="J13" s="1236"/>
      <c r="K13" s="1236"/>
      <c r="L13" s="1236"/>
      <c r="M13" s="1236"/>
      <c r="N13" s="1236"/>
      <c r="O13" s="1236"/>
      <c r="P13" s="1236"/>
      <c r="Q13" s="1236"/>
      <c r="R13" s="1237"/>
      <c r="S13" s="248"/>
    </row>
    <row r="14" spans="1:21" s="416" customFormat="1" ht="6.95" customHeight="1" thickBot="1">
      <c r="A14" s="248"/>
      <c r="B14" s="539"/>
      <c r="C14" s="307"/>
      <c r="D14" s="251"/>
      <c r="E14" s="251"/>
      <c r="F14" s="251"/>
      <c r="G14" s="251"/>
      <c r="H14" s="251"/>
      <c r="I14" s="251"/>
      <c r="J14" s="251"/>
      <c r="K14" s="251"/>
      <c r="L14" s="248"/>
      <c r="M14" s="248"/>
      <c r="N14" s="248"/>
      <c r="O14" s="248"/>
      <c r="P14" s="248"/>
      <c r="Q14" s="248"/>
      <c r="R14" s="248"/>
      <c r="S14" s="248"/>
    </row>
    <row r="15" spans="1:21" ht="15.75" thickBot="1">
      <c r="A15" s="248"/>
      <c r="B15" s="1261" t="s">
        <v>2</v>
      </c>
      <c r="C15" s="271"/>
      <c r="D15" s="1252" t="s">
        <v>336</v>
      </c>
      <c r="E15" s="1253"/>
      <c r="F15" s="1253"/>
      <c r="G15" s="1253"/>
      <c r="H15" s="1253"/>
      <c r="I15" s="1253"/>
      <c r="J15" s="1253"/>
      <c r="K15" s="1254"/>
      <c r="L15" s="201"/>
      <c r="M15" s="201"/>
      <c r="N15" s="201"/>
      <c r="O15" s="201"/>
      <c r="P15" s="201"/>
      <c r="Q15" s="201"/>
      <c r="R15" s="201"/>
      <c r="S15" s="248"/>
    </row>
    <row r="16" spans="1:21" ht="15.75" thickBot="1">
      <c r="A16" s="248"/>
      <c r="B16" s="1262"/>
      <c r="C16" s="320" t="s">
        <v>19</v>
      </c>
      <c r="D16" s="283" t="s">
        <v>253</v>
      </c>
      <c r="E16" s="283" t="s">
        <v>20</v>
      </c>
      <c r="F16" s="283" t="s">
        <v>21</v>
      </c>
      <c r="G16" s="283" t="s">
        <v>22</v>
      </c>
      <c r="H16" s="283" t="s">
        <v>23</v>
      </c>
      <c r="I16" s="283" t="s">
        <v>254</v>
      </c>
      <c r="J16" s="248"/>
      <c r="K16" s="277"/>
      <c r="L16" s="201"/>
      <c r="M16" s="201"/>
      <c r="N16" s="201"/>
      <c r="O16" s="201"/>
      <c r="P16" s="201"/>
      <c r="Q16" s="201"/>
      <c r="R16" s="201"/>
      <c r="S16" s="248"/>
    </row>
    <row r="17" spans="1:19" ht="24.75" thickBot="1">
      <c r="A17" s="248"/>
      <c r="B17" s="1262"/>
      <c r="C17" s="541" t="s">
        <v>152</v>
      </c>
      <c r="D17" s="527" t="s">
        <v>1159</v>
      </c>
      <c r="E17" s="7"/>
      <c r="F17" s="7"/>
      <c r="G17" s="7"/>
      <c r="H17" s="7"/>
      <c r="I17" s="286">
        <f>SUM(E17:H17)</f>
        <v>0</v>
      </c>
      <c r="J17" s="248"/>
      <c r="K17" s="277"/>
      <c r="L17" s="201"/>
      <c r="M17" s="201"/>
      <c r="N17" s="201"/>
      <c r="O17" s="201"/>
      <c r="P17" s="201"/>
      <c r="Q17" s="201"/>
      <c r="R17" s="201"/>
      <c r="S17" s="248"/>
    </row>
    <row r="18" spans="1:19" ht="15.75" thickBot="1">
      <c r="A18" s="248"/>
      <c r="B18" s="1262"/>
      <c r="C18" s="541" t="s">
        <v>154</v>
      </c>
      <c r="D18" s="527" t="s">
        <v>779</v>
      </c>
      <c r="E18" s="199"/>
      <c r="F18" s="199"/>
      <c r="G18" s="199"/>
      <c r="H18" s="199"/>
      <c r="I18" s="384">
        <f>SUM(E18:H18)</f>
        <v>0</v>
      </c>
      <c r="J18" s="248"/>
      <c r="K18" s="277"/>
      <c r="L18" s="201"/>
      <c r="M18" s="201"/>
      <c r="N18" s="201"/>
      <c r="O18" s="201"/>
      <c r="P18" s="201"/>
      <c r="Q18" s="201"/>
      <c r="R18" s="201"/>
      <c r="S18" s="248"/>
    </row>
    <row r="19" spans="1:19" ht="15.75" thickBot="1">
      <c r="A19" s="248"/>
      <c r="B19" s="1262"/>
      <c r="C19" s="541" t="s">
        <v>156</v>
      </c>
      <c r="D19" s="527" t="s">
        <v>836</v>
      </c>
      <c r="E19" s="199"/>
      <c r="F19" s="199"/>
      <c r="G19" s="199"/>
      <c r="H19" s="199"/>
      <c r="I19" s="384">
        <f>SUM(E19:H19)</f>
        <v>0</v>
      </c>
      <c r="J19" s="248"/>
      <c r="K19" s="277"/>
      <c r="L19" s="201"/>
      <c r="M19" s="201"/>
      <c r="N19" s="201"/>
      <c r="O19" s="201"/>
      <c r="P19" s="201"/>
      <c r="Q19" s="201"/>
      <c r="R19" s="201"/>
      <c r="S19" s="248"/>
    </row>
    <row r="20" spans="1:19">
      <c r="A20" s="248"/>
      <c r="B20" s="1262"/>
      <c r="C20" s="279"/>
      <c r="D20" s="1243"/>
      <c r="E20" s="1286"/>
      <c r="F20" s="1286"/>
      <c r="G20" s="1286"/>
      <c r="H20" s="1286"/>
      <c r="I20" s="1286"/>
      <c r="J20" s="1286"/>
      <c r="K20" s="1245"/>
      <c r="L20" s="201"/>
      <c r="M20" s="201"/>
      <c r="N20" s="201"/>
      <c r="O20" s="201"/>
      <c r="P20" s="201"/>
      <c r="Q20" s="201"/>
      <c r="R20" s="201"/>
      <c r="S20" s="248"/>
    </row>
    <row r="21" spans="1:19" ht="15.75" thickBot="1">
      <c r="A21" s="248"/>
      <c r="B21" s="1262"/>
      <c r="C21" s="279"/>
      <c r="D21" s="1267" t="s">
        <v>1160</v>
      </c>
      <c r="E21" s="1268"/>
      <c r="F21" s="1268"/>
      <c r="G21" s="1268"/>
      <c r="H21" s="1268"/>
      <c r="I21" s="1268"/>
      <c r="J21" s="1268"/>
      <c r="K21" s="1269"/>
      <c r="L21" s="201"/>
      <c r="M21" s="201"/>
      <c r="N21" s="201"/>
      <c r="O21" s="201"/>
      <c r="P21" s="201"/>
      <c r="Q21" s="201"/>
      <c r="R21" s="201"/>
      <c r="S21" s="248"/>
    </row>
    <row r="22" spans="1:19" ht="15.75" thickBot="1">
      <c r="A22" s="248"/>
      <c r="B22" s="1262"/>
      <c r="C22" s="1337" t="s">
        <v>19</v>
      </c>
      <c r="D22" s="1261" t="s">
        <v>270</v>
      </c>
      <c r="E22" s="1264" t="s">
        <v>620</v>
      </c>
      <c r="F22" s="1266"/>
      <c r="G22" s="1264" t="s">
        <v>693</v>
      </c>
      <c r="H22" s="1265"/>
      <c r="I22" s="1265"/>
      <c r="J22" s="1266"/>
      <c r="K22" s="284"/>
      <c r="L22" s="201"/>
      <c r="M22" s="201"/>
      <c r="N22" s="201"/>
      <c r="O22" s="201"/>
      <c r="P22" s="201"/>
      <c r="Q22" s="201"/>
      <c r="R22" s="201"/>
      <c r="S22" s="248"/>
    </row>
    <row r="23" spans="1:19" ht="36.75" thickBot="1">
      <c r="A23" s="248"/>
      <c r="B23" s="1262"/>
      <c r="C23" s="1338"/>
      <c r="D23" s="1263"/>
      <c r="E23" s="527" t="s">
        <v>621</v>
      </c>
      <c r="F23" s="526" t="s">
        <v>622</v>
      </c>
      <c r="G23" s="527" t="s">
        <v>779</v>
      </c>
      <c r="H23" s="527" t="s">
        <v>344</v>
      </c>
      <c r="I23" s="527" t="s">
        <v>274</v>
      </c>
      <c r="J23" s="527" t="s">
        <v>275</v>
      </c>
      <c r="K23" s="527" t="s">
        <v>55</v>
      </c>
      <c r="L23" s="201"/>
      <c r="M23" s="201"/>
      <c r="N23" s="201"/>
      <c r="O23" s="201"/>
      <c r="P23" s="201"/>
      <c r="Q23" s="201"/>
      <c r="R23" s="201"/>
      <c r="S23" s="248"/>
    </row>
    <row r="24" spans="1:19" ht="15.75" thickBot="1">
      <c r="A24" s="248"/>
      <c r="B24" s="1262"/>
      <c r="C24" s="541">
        <v>1</v>
      </c>
      <c r="D24" s="169"/>
      <c r="E24" s="32"/>
      <c r="F24" s="32"/>
      <c r="G24" s="199"/>
      <c r="H24" s="199"/>
      <c r="I24" s="199"/>
      <c r="J24" s="199"/>
      <c r="K24" s="199"/>
      <c r="L24" s="201"/>
      <c r="M24" s="201"/>
      <c r="N24" s="201"/>
      <c r="O24" s="201"/>
      <c r="P24" s="201"/>
      <c r="Q24" s="201"/>
      <c r="R24" s="201"/>
      <c r="S24" s="248"/>
    </row>
    <row r="25" spans="1:19" ht="15.75" thickBot="1">
      <c r="A25" s="248"/>
      <c r="B25" s="1262"/>
      <c r="C25" s="541">
        <v>2</v>
      </c>
      <c r="D25" s="169"/>
      <c r="E25" s="32"/>
      <c r="F25" s="32"/>
      <c r="G25" s="199"/>
      <c r="H25" s="199"/>
      <c r="I25" s="199"/>
      <c r="J25" s="199"/>
      <c r="K25" s="199"/>
      <c r="L25" s="201"/>
      <c r="M25" s="201"/>
      <c r="N25" s="201"/>
      <c r="O25" s="201"/>
      <c r="P25" s="201"/>
      <c r="Q25" s="201"/>
      <c r="R25" s="201"/>
      <c r="S25" s="248"/>
    </row>
    <row r="26" spans="1:19" ht="15.75" thickBot="1">
      <c r="A26" s="248"/>
      <c r="B26" s="1262"/>
      <c r="C26" s="541">
        <v>3</v>
      </c>
      <c r="D26" s="169"/>
      <c r="E26" s="32"/>
      <c r="F26" s="32"/>
      <c r="G26" s="199"/>
      <c r="H26" s="199"/>
      <c r="I26" s="199"/>
      <c r="J26" s="199"/>
      <c r="K26" s="199"/>
      <c r="L26" s="201"/>
      <c r="M26" s="201"/>
      <c r="N26" s="201"/>
      <c r="O26" s="201"/>
      <c r="P26" s="201"/>
      <c r="Q26" s="201"/>
      <c r="R26" s="201"/>
      <c r="S26" s="248"/>
    </row>
    <row r="27" spans="1:19" ht="15.75" thickBot="1">
      <c r="A27" s="248"/>
      <c r="B27" s="1262"/>
      <c r="C27" s="541">
        <v>4</v>
      </c>
      <c r="D27" s="169"/>
      <c r="E27" s="32"/>
      <c r="F27" s="32"/>
      <c r="G27" s="199"/>
      <c r="H27" s="199"/>
      <c r="I27" s="199"/>
      <c r="J27" s="199"/>
      <c r="K27" s="199"/>
      <c r="L27" s="201"/>
      <c r="M27" s="201"/>
      <c r="N27" s="201"/>
      <c r="O27" s="201"/>
      <c r="P27" s="201"/>
      <c r="Q27" s="201"/>
      <c r="R27" s="201"/>
      <c r="S27" s="248"/>
    </row>
    <row r="28" spans="1:19" ht="15.75" thickBot="1">
      <c r="A28" s="248"/>
      <c r="B28" s="1262"/>
      <c r="C28" s="541">
        <v>5</v>
      </c>
      <c r="D28" s="169"/>
      <c r="E28" s="32"/>
      <c r="F28" s="32"/>
      <c r="G28" s="199"/>
      <c r="H28" s="199"/>
      <c r="I28" s="199"/>
      <c r="J28" s="199"/>
      <c r="K28" s="199"/>
      <c r="L28" s="201"/>
      <c r="M28" s="201"/>
      <c r="N28" s="201"/>
      <c r="O28" s="201"/>
      <c r="P28" s="201"/>
      <c r="Q28" s="201"/>
      <c r="R28" s="201"/>
      <c r="S28" s="248"/>
    </row>
    <row r="29" spans="1:19" ht="15.75" thickBot="1">
      <c r="A29" s="248"/>
      <c r="B29" s="1262"/>
      <c r="C29" s="541">
        <v>6</v>
      </c>
      <c r="D29" s="169"/>
      <c r="E29" s="32"/>
      <c r="F29" s="32"/>
      <c r="G29" s="199"/>
      <c r="H29" s="199"/>
      <c r="I29" s="199"/>
      <c r="J29" s="199"/>
      <c r="K29" s="199"/>
      <c r="L29" s="201"/>
      <c r="M29" s="201"/>
      <c r="N29" s="201"/>
      <c r="O29" s="201"/>
      <c r="P29" s="201"/>
      <c r="Q29" s="201"/>
      <c r="R29" s="201"/>
      <c r="S29" s="248"/>
    </row>
    <row r="30" spans="1:19" ht="15.75" thickBot="1">
      <c r="A30" s="248"/>
      <c r="B30" s="1262"/>
      <c r="C30" s="253"/>
      <c r="D30" s="542" t="s">
        <v>151</v>
      </c>
      <c r="E30" s="252"/>
      <c r="F30" s="252"/>
      <c r="G30" s="543">
        <f>SUM(G24:G29)</f>
        <v>0</v>
      </c>
      <c r="H30" s="543">
        <f>SUM(H24:H29)</f>
        <v>0</v>
      </c>
      <c r="I30" s="543">
        <f>SUM(I24:I29)</f>
        <v>0</v>
      </c>
      <c r="J30" s="543">
        <f>SUM(J24:J29)</f>
        <v>0</v>
      </c>
      <c r="K30" s="199"/>
      <c r="L30" s="201"/>
      <c r="M30" s="201"/>
      <c r="N30" s="201"/>
      <c r="O30" s="201"/>
      <c r="P30" s="201"/>
      <c r="Q30" s="201"/>
      <c r="R30" s="201"/>
      <c r="S30" s="248"/>
    </row>
    <row r="31" spans="1:19">
      <c r="A31" s="248"/>
      <c r="B31" s="1262"/>
      <c r="C31" s="279"/>
      <c r="D31" s="1243" t="s">
        <v>843</v>
      </c>
      <c r="E31" s="1286"/>
      <c r="F31" s="1286"/>
      <c r="G31" s="1286"/>
      <c r="H31" s="1286"/>
      <c r="I31" s="1286"/>
      <c r="J31" s="1286"/>
      <c r="K31" s="1245"/>
      <c r="L31" s="201"/>
      <c r="M31" s="201"/>
      <c r="N31" s="201"/>
      <c r="O31" s="201"/>
      <c r="P31" s="201"/>
      <c r="Q31" s="201"/>
      <c r="R31" s="201"/>
      <c r="S31" s="248"/>
    </row>
    <row r="32" spans="1:19" ht="15.75" thickBot="1">
      <c r="A32" s="248"/>
      <c r="B32" s="1262"/>
      <c r="C32" s="279"/>
      <c r="D32" s="1243" t="s">
        <v>1161</v>
      </c>
      <c r="E32" s="1286"/>
      <c r="F32" s="1286"/>
      <c r="G32" s="1286"/>
      <c r="H32" s="1286"/>
      <c r="I32" s="1286"/>
      <c r="J32" s="1286"/>
      <c r="K32" s="1245"/>
      <c r="L32" s="201"/>
      <c r="M32" s="201"/>
      <c r="N32" s="201"/>
      <c r="O32" s="201"/>
      <c r="P32" s="201"/>
      <c r="Q32" s="201"/>
      <c r="R32" s="201"/>
      <c r="S32" s="248"/>
    </row>
    <row r="33" spans="1:19" ht="15.75" thickBot="1">
      <c r="A33" s="248"/>
      <c r="B33" s="1262"/>
      <c r="C33" s="1337" t="s">
        <v>19</v>
      </c>
      <c r="D33" s="1478" t="s">
        <v>702</v>
      </c>
      <c r="E33" s="283" t="s">
        <v>845</v>
      </c>
      <c r="F33" s="1484" t="s">
        <v>703</v>
      </c>
      <c r="G33" s="1485"/>
      <c r="H33" s="526"/>
      <c r="I33" s="251"/>
      <c r="J33" s="248"/>
      <c r="K33" s="277"/>
      <c r="L33" s="201"/>
      <c r="M33" s="201"/>
      <c r="N33" s="201"/>
      <c r="O33" s="201"/>
      <c r="P33" s="201"/>
      <c r="Q33" s="201"/>
      <c r="R33" s="201"/>
      <c r="S33" s="248"/>
    </row>
    <row r="34" spans="1:19">
      <c r="A34" s="248"/>
      <c r="B34" s="1262"/>
      <c r="C34" s="1477"/>
      <c r="D34" s="1479"/>
      <c r="E34" s="1261" t="s">
        <v>1162</v>
      </c>
      <c r="F34" s="1261" t="s">
        <v>704</v>
      </c>
      <c r="G34" s="525" t="s">
        <v>705</v>
      </c>
      <c r="H34" s="1261" t="s">
        <v>55</v>
      </c>
      <c r="I34" s="251"/>
      <c r="J34" s="248"/>
      <c r="K34" s="277"/>
      <c r="L34" s="201"/>
      <c r="M34" s="201"/>
      <c r="N34" s="201"/>
      <c r="O34" s="201"/>
      <c r="P34" s="201"/>
      <c r="Q34" s="201"/>
      <c r="R34" s="201"/>
      <c r="S34" s="248"/>
    </row>
    <row r="35" spans="1:19" ht="24.75" thickBot="1">
      <c r="A35" s="248"/>
      <c r="B35" s="1262"/>
      <c r="C35" s="1338"/>
      <c r="D35" s="1480"/>
      <c r="E35" s="1263"/>
      <c r="F35" s="1263"/>
      <c r="G35" s="527" t="s">
        <v>695</v>
      </c>
      <c r="H35" s="1263"/>
      <c r="I35" s="251"/>
      <c r="J35" s="248"/>
      <c r="K35" s="277"/>
      <c r="L35" s="201"/>
      <c r="M35" s="201"/>
      <c r="N35" s="201"/>
      <c r="O35" s="201"/>
      <c r="P35" s="201"/>
      <c r="Q35" s="201"/>
      <c r="R35" s="201"/>
      <c r="S35" s="248"/>
    </row>
    <row r="36" spans="1:19" ht="15.75" thickBot="1">
      <c r="A36" s="248"/>
      <c r="B36" s="1262"/>
      <c r="C36" s="528">
        <v>1</v>
      </c>
      <c r="D36" s="166"/>
      <c r="E36" s="371">
        <f>+F24</f>
        <v>0</v>
      </c>
      <c r="F36" s="544">
        <f>IFERROR(I24/H24,0)</f>
        <v>0</v>
      </c>
      <c r="G36" s="544">
        <f>IFERROR(J24/I24,0)</f>
        <v>0</v>
      </c>
      <c r="H36" s="31"/>
      <c r="I36" s="251"/>
      <c r="J36" s="545"/>
      <c r="K36" s="277"/>
      <c r="L36" s="201"/>
      <c r="M36" s="201"/>
      <c r="N36" s="201"/>
      <c r="O36" s="201"/>
      <c r="P36" s="201"/>
      <c r="Q36" s="201"/>
      <c r="R36" s="201"/>
      <c r="S36" s="248"/>
    </row>
    <row r="37" spans="1:19" ht="15.75" thickBot="1">
      <c r="A37" s="248"/>
      <c r="B37" s="1262"/>
      <c r="C37" s="528">
        <v>2</v>
      </c>
      <c r="D37" s="166"/>
      <c r="E37" s="371">
        <f>+F25</f>
        <v>0</v>
      </c>
      <c r="F37" s="544">
        <f>IFERROR(I25/H25,0)</f>
        <v>0</v>
      </c>
      <c r="G37" s="544">
        <f t="shared" ref="G37:G42" si="0">IFERROR(J25/I25,0)</f>
        <v>0</v>
      </c>
      <c r="H37" s="31"/>
      <c r="I37" s="251"/>
      <c r="J37" s="248"/>
      <c r="K37" s="277"/>
      <c r="L37" s="201"/>
      <c r="M37" s="201"/>
      <c r="N37" s="201"/>
      <c r="O37" s="201"/>
      <c r="P37" s="201"/>
      <c r="Q37" s="201"/>
      <c r="R37" s="201"/>
      <c r="S37" s="248"/>
    </row>
    <row r="38" spans="1:19" ht="15.75" thickBot="1">
      <c r="A38" s="248"/>
      <c r="B38" s="1262"/>
      <c r="C38" s="528">
        <v>3</v>
      </c>
      <c r="D38" s="166"/>
      <c r="E38" s="371">
        <v>0.7</v>
      </c>
      <c r="F38" s="544">
        <v>0.8</v>
      </c>
      <c r="G38" s="544">
        <f t="shared" si="0"/>
        <v>0</v>
      </c>
      <c r="H38" s="31"/>
      <c r="I38" s="251"/>
      <c r="J38" s="248"/>
      <c r="K38" s="277"/>
      <c r="L38" s="201"/>
      <c r="M38" s="201"/>
      <c r="N38" s="201"/>
      <c r="O38" s="201"/>
      <c r="P38" s="201"/>
      <c r="Q38" s="201"/>
      <c r="R38" s="201"/>
      <c r="S38" s="248"/>
    </row>
    <row r="39" spans="1:19" ht="15.75" thickBot="1">
      <c r="A39" s="248"/>
      <c r="B39" s="1262"/>
      <c r="C39" s="528">
        <v>4</v>
      </c>
      <c r="D39" s="166"/>
      <c r="E39" s="371">
        <f>+F27</f>
        <v>0</v>
      </c>
      <c r="F39" s="544">
        <f>IFERROR(I27/H27,0)</f>
        <v>0</v>
      </c>
      <c r="G39" s="544">
        <f t="shared" si="0"/>
        <v>0</v>
      </c>
      <c r="H39" s="31"/>
      <c r="I39" s="251"/>
      <c r="J39" s="248"/>
      <c r="K39" s="277"/>
      <c r="L39" s="201"/>
      <c r="M39" s="201"/>
      <c r="N39" s="201"/>
      <c r="O39" s="201"/>
      <c r="P39" s="201"/>
      <c r="Q39" s="201"/>
      <c r="R39" s="201"/>
      <c r="S39" s="248"/>
    </row>
    <row r="40" spans="1:19" ht="15.75" thickBot="1">
      <c r="A40" s="248"/>
      <c r="B40" s="1262"/>
      <c r="C40" s="528">
        <v>5</v>
      </c>
      <c r="D40" s="166"/>
      <c r="E40" s="371">
        <f>+F28</f>
        <v>0</v>
      </c>
      <c r="F40" s="544">
        <f>IFERROR(I28/H28,0)</f>
        <v>0</v>
      </c>
      <c r="G40" s="544">
        <f t="shared" si="0"/>
        <v>0</v>
      </c>
      <c r="H40" s="31"/>
      <c r="I40" s="251"/>
      <c r="J40" s="248"/>
      <c r="K40" s="277"/>
      <c r="L40" s="201"/>
      <c r="M40" s="201"/>
      <c r="N40" s="201"/>
      <c r="O40" s="201"/>
      <c r="P40" s="201"/>
      <c r="Q40" s="201"/>
      <c r="R40" s="201"/>
      <c r="S40" s="248"/>
    </row>
    <row r="41" spans="1:19" ht="15.75" thickBot="1">
      <c r="A41" s="248"/>
      <c r="B41" s="1262"/>
      <c r="C41" s="528">
        <v>6</v>
      </c>
      <c r="D41" s="166"/>
      <c r="E41" s="371">
        <f>+F29</f>
        <v>0</v>
      </c>
      <c r="F41" s="544">
        <f>IFERROR(I29/H29,0)</f>
        <v>0</v>
      </c>
      <c r="G41" s="544">
        <f t="shared" si="0"/>
        <v>0</v>
      </c>
      <c r="H41" s="31"/>
      <c r="I41" s="251"/>
      <c r="J41" s="248"/>
      <c r="K41" s="277"/>
      <c r="L41" s="201"/>
      <c r="M41" s="201"/>
      <c r="N41" s="201"/>
      <c r="O41" s="201"/>
      <c r="P41" s="201"/>
      <c r="Q41" s="201"/>
      <c r="R41" s="201"/>
      <c r="S41" s="248"/>
    </row>
    <row r="42" spans="1:19" ht="15.75" thickBot="1">
      <c r="A42" s="248"/>
      <c r="B42" s="1263"/>
      <c r="C42" s="528"/>
      <c r="D42" s="167" t="str">
        <f>+Formulas!D31</f>
        <v>ERROR: LA SUMA DE LA COLUMNA DEBE SER 100%</v>
      </c>
      <c r="E42" s="546">
        <f>+D36*E36+D37*E37+D38*E38+D39*E39+D40*E40+D41*E41</f>
        <v>0</v>
      </c>
      <c r="F42" s="546">
        <f>+D36*F36+D37*F37+D38*F38+D39*F39+D40*F40+D41*F41</f>
        <v>0</v>
      </c>
      <c r="G42" s="544">
        <f t="shared" si="0"/>
        <v>0</v>
      </c>
      <c r="H42" s="31"/>
      <c r="I42" s="547"/>
      <c r="J42" s="248"/>
      <c r="K42" s="329"/>
      <c r="L42" s="201"/>
      <c r="M42" s="201" t="s">
        <v>1212</v>
      </c>
      <c r="N42" s="201"/>
      <c r="O42" s="201"/>
      <c r="P42" s="201"/>
      <c r="Q42" s="201"/>
      <c r="R42" s="201"/>
      <c r="S42" s="248"/>
    </row>
    <row r="43" spans="1:19" ht="24" customHeight="1" thickBot="1">
      <c r="B43" s="190" t="s">
        <v>34</v>
      </c>
      <c r="C43" s="87"/>
      <c r="D43" s="1486" t="s">
        <v>1163</v>
      </c>
      <c r="E43" s="1487"/>
      <c r="F43" s="1487"/>
      <c r="G43" s="1487"/>
      <c r="H43" s="1487"/>
      <c r="I43" s="1487"/>
      <c r="J43" s="1487"/>
      <c r="K43" s="1488"/>
      <c r="L43" s="201"/>
      <c r="M43" s="201"/>
      <c r="N43" s="201"/>
      <c r="O43" s="201"/>
      <c r="P43" s="201"/>
      <c r="Q43" s="201"/>
      <c r="R43" s="201"/>
    </row>
    <row r="44" spans="1:19" ht="36.75" thickBot="1">
      <c r="B44" s="190" t="s">
        <v>36</v>
      </c>
      <c r="C44" s="87"/>
      <c r="D44" s="1486" t="s">
        <v>346</v>
      </c>
      <c r="E44" s="1487"/>
      <c r="F44" s="1487"/>
      <c r="G44" s="1487"/>
      <c r="H44" s="1487"/>
      <c r="I44" s="1487"/>
      <c r="J44" s="1487"/>
      <c r="K44" s="1488"/>
      <c r="L44" s="201"/>
      <c r="M44" s="201"/>
      <c r="N44" s="201"/>
      <c r="O44" s="201"/>
      <c r="P44" s="201"/>
      <c r="Q44" s="201"/>
      <c r="R44" s="201"/>
    </row>
    <row r="45" spans="1:19" ht="15.75" thickBot="1">
      <c r="B45" s="8"/>
      <c r="C45" s="82"/>
      <c r="D45" s="19"/>
      <c r="E45" s="19"/>
      <c r="F45" s="19"/>
      <c r="G45" s="19"/>
      <c r="H45" s="19"/>
      <c r="I45" s="19"/>
      <c r="J45" s="19"/>
      <c r="K45" s="19"/>
      <c r="L45" s="201"/>
      <c r="M45" s="201"/>
      <c r="N45" s="201"/>
      <c r="O45" s="201"/>
      <c r="P45" s="201"/>
      <c r="Q45" s="201"/>
      <c r="R45" s="201"/>
    </row>
    <row r="46" spans="1:19" ht="24" customHeight="1" thickBot="1">
      <c r="B46" s="1481" t="s">
        <v>38</v>
      </c>
      <c r="C46" s="1482"/>
      <c r="D46" s="1482"/>
      <c r="E46" s="1483"/>
      <c r="F46" s="19"/>
      <c r="G46" s="19"/>
      <c r="H46" s="19"/>
      <c r="I46" s="19"/>
      <c r="J46" s="19"/>
      <c r="K46" s="19"/>
      <c r="L46" s="201"/>
      <c r="M46" s="201"/>
      <c r="N46" s="201"/>
      <c r="O46" s="201"/>
      <c r="P46" s="201"/>
      <c r="Q46" s="201"/>
      <c r="R46" s="201"/>
    </row>
    <row r="47" spans="1:19" ht="15.75" thickBot="1">
      <c r="B47" s="1474">
        <v>1</v>
      </c>
      <c r="C47" s="83"/>
      <c r="D47" s="34" t="s">
        <v>39</v>
      </c>
      <c r="E47" s="169"/>
      <c r="F47" s="19"/>
      <c r="G47" s="19"/>
      <c r="H47" s="19"/>
      <c r="I47" s="19"/>
      <c r="J47" s="19"/>
      <c r="K47" s="19"/>
      <c r="L47" s="201"/>
      <c r="M47" s="201"/>
      <c r="N47" s="201"/>
      <c r="O47" s="201"/>
      <c r="P47" s="201"/>
      <c r="Q47" s="201"/>
      <c r="R47" s="201"/>
    </row>
    <row r="48" spans="1:19" ht="15.75" thickBot="1">
      <c r="B48" s="1475"/>
      <c r="C48" s="83"/>
      <c r="D48" s="192" t="s">
        <v>40</v>
      </c>
      <c r="E48" s="169"/>
      <c r="F48" s="19"/>
      <c r="G48" s="19"/>
      <c r="H48" s="19"/>
      <c r="I48" s="19"/>
      <c r="J48" s="19"/>
      <c r="K48" s="19"/>
      <c r="L48" s="201"/>
      <c r="M48" s="201"/>
      <c r="N48" s="201"/>
      <c r="O48" s="201"/>
      <c r="P48" s="201"/>
      <c r="Q48" s="201"/>
      <c r="R48" s="201"/>
    </row>
    <row r="49" spans="2:18" ht="15.75" thickBot="1">
      <c r="B49" s="1475"/>
      <c r="C49" s="83"/>
      <c r="D49" s="192" t="s">
        <v>41</v>
      </c>
      <c r="E49" s="169"/>
      <c r="F49" s="19"/>
      <c r="G49" s="19"/>
      <c r="H49" s="19"/>
      <c r="I49" s="19"/>
      <c r="J49" s="19"/>
      <c r="K49" s="19"/>
      <c r="L49" s="201"/>
      <c r="M49" s="201"/>
      <c r="N49" s="201"/>
      <c r="O49" s="201"/>
      <c r="P49" s="201"/>
      <c r="Q49" s="201"/>
      <c r="R49" s="201"/>
    </row>
    <row r="50" spans="2:18" ht="15.75" thickBot="1">
      <c r="B50" s="1475"/>
      <c r="C50" s="83"/>
      <c r="D50" s="192" t="s">
        <v>42</v>
      </c>
      <c r="E50" s="169"/>
      <c r="F50" s="19"/>
      <c r="G50" s="19"/>
      <c r="H50" s="19"/>
      <c r="I50" s="19"/>
      <c r="J50" s="19"/>
      <c r="K50" s="19"/>
      <c r="L50" s="201"/>
      <c r="M50" s="201"/>
      <c r="N50" s="201"/>
      <c r="O50" s="201"/>
      <c r="P50" s="201"/>
      <c r="Q50" s="201"/>
      <c r="R50" s="201"/>
    </row>
    <row r="51" spans="2:18" ht="15.75" thickBot="1">
      <c r="B51" s="1475"/>
      <c r="C51" s="83"/>
      <c r="D51" s="192" t="s">
        <v>43</v>
      </c>
      <c r="E51" s="169"/>
      <c r="F51" s="19"/>
      <c r="G51" s="19"/>
      <c r="H51" s="19"/>
      <c r="I51" s="19"/>
      <c r="J51" s="19"/>
      <c r="K51" s="19"/>
      <c r="L51" s="201"/>
      <c r="M51" s="201"/>
      <c r="N51" s="201"/>
      <c r="O51" s="201"/>
      <c r="P51" s="201"/>
      <c r="Q51" s="201"/>
      <c r="R51" s="201"/>
    </row>
    <row r="52" spans="2:18" ht="15.75" thickBot="1">
      <c r="B52" s="1475"/>
      <c r="C52" s="83"/>
      <c r="D52" s="192" t="s">
        <v>44</v>
      </c>
      <c r="E52" s="169"/>
      <c r="F52" s="19"/>
      <c r="G52" s="19"/>
      <c r="H52" s="19"/>
      <c r="I52" s="19"/>
      <c r="J52" s="19"/>
      <c r="K52" s="19"/>
      <c r="L52" s="201"/>
      <c r="M52" s="201"/>
      <c r="N52" s="201"/>
      <c r="O52" s="201"/>
      <c r="P52" s="201"/>
      <c r="Q52" s="201"/>
      <c r="R52" s="201"/>
    </row>
    <row r="53" spans="2:18" ht="15.75" thickBot="1">
      <c r="B53" s="1476"/>
      <c r="C53" s="9"/>
      <c r="D53" s="192" t="s">
        <v>45</v>
      </c>
      <c r="E53" s="169"/>
      <c r="F53" s="19"/>
      <c r="G53" s="19"/>
      <c r="H53" s="19"/>
      <c r="I53" s="19"/>
      <c r="J53" s="19"/>
      <c r="K53" s="19"/>
      <c r="L53" s="201"/>
      <c r="M53" s="201"/>
      <c r="N53" s="201"/>
      <c r="O53" s="201"/>
      <c r="P53" s="201"/>
      <c r="Q53" s="201"/>
      <c r="R53" s="201"/>
    </row>
    <row r="54" spans="2:18" ht="15.75" thickBot="1">
      <c r="B54" s="8"/>
      <c r="C54" s="82"/>
      <c r="D54" s="19"/>
      <c r="E54" s="19"/>
      <c r="F54" s="19"/>
      <c r="G54" s="19"/>
      <c r="H54" s="19"/>
      <c r="I54" s="19"/>
      <c r="J54" s="19"/>
      <c r="K54" s="19"/>
      <c r="L54" s="201"/>
      <c r="M54" s="201"/>
      <c r="N54" s="201"/>
      <c r="O54" s="201"/>
      <c r="P54" s="201"/>
      <c r="Q54" s="201"/>
      <c r="R54" s="201"/>
    </row>
    <row r="55" spans="2:18" ht="15.75" thickBot="1">
      <c r="B55" s="1481" t="s">
        <v>46</v>
      </c>
      <c r="C55" s="1482"/>
      <c r="D55" s="1482"/>
      <c r="E55" s="1483"/>
      <c r="F55" s="19"/>
      <c r="G55" s="19"/>
      <c r="H55" s="19"/>
      <c r="I55" s="19"/>
      <c r="J55" s="19"/>
      <c r="K55" s="19"/>
      <c r="L55" s="201"/>
      <c r="M55" s="201"/>
      <c r="N55" s="201"/>
      <c r="O55" s="201"/>
      <c r="P55" s="201"/>
      <c r="Q55" s="201"/>
      <c r="R55" s="201"/>
    </row>
    <row r="56" spans="2:18" ht="15.75" thickBot="1">
      <c r="B56" s="1474">
        <v>1</v>
      </c>
      <c r="C56" s="83"/>
      <c r="D56" s="34" t="s">
        <v>39</v>
      </c>
      <c r="E56" s="29" t="s">
        <v>47</v>
      </c>
      <c r="F56" s="19"/>
      <c r="G56" s="19"/>
      <c r="H56" s="19"/>
      <c r="I56" s="19"/>
      <c r="J56" s="19"/>
      <c r="K56" s="19"/>
      <c r="L56" s="201"/>
      <c r="M56" s="201"/>
      <c r="N56" s="201"/>
      <c r="O56" s="201"/>
      <c r="P56" s="201"/>
      <c r="Q56" s="201"/>
      <c r="R56" s="201"/>
    </row>
    <row r="57" spans="2:18" ht="15.75" thickBot="1">
      <c r="B57" s="1475"/>
      <c r="C57" s="83"/>
      <c r="D57" s="192" t="s">
        <v>40</v>
      </c>
      <c r="E57" s="29" t="s">
        <v>48</v>
      </c>
      <c r="F57" s="19"/>
      <c r="G57" s="19"/>
      <c r="H57" s="19"/>
      <c r="I57" s="19"/>
      <c r="J57" s="19"/>
      <c r="K57" s="19"/>
      <c r="L57" s="201"/>
      <c r="M57" s="201"/>
      <c r="N57" s="201"/>
      <c r="O57" s="201"/>
      <c r="P57" s="201"/>
      <c r="Q57" s="201"/>
      <c r="R57" s="201"/>
    </row>
    <row r="58" spans="2:18" ht="15.75" thickBot="1">
      <c r="B58" s="1475"/>
      <c r="C58" s="83"/>
      <c r="D58" s="192" t="s">
        <v>41</v>
      </c>
      <c r="E58" s="174"/>
      <c r="F58" s="19"/>
      <c r="G58" s="19"/>
      <c r="H58" s="19"/>
      <c r="I58" s="19"/>
      <c r="J58" s="19"/>
      <c r="K58" s="19"/>
      <c r="L58" s="201"/>
      <c r="M58" s="201"/>
      <c r="N58" s="201"/>
      <c r="O58" s="201"/>
      <c r="P58" s="201"/>
      <c r="Q58" s="201"/>
      <c r="R58" s="201"/>
    </row>
    <row r="59" spans="2:18" ht="15.75" thickBot="1">
      <c r="B59" s="1475"/>
      <c r="C59" s="83"/>
      <c r="D59" s="192" t="s">
        <v>42</v>
      </c>
      <c r="E59" s="174"/>
      <c r="F59" s="19"/>
      <c r="G59" s="19"/>
      <c r="H59" s="19"/>
      <c r="I59" s="19"/>
      <c r="J59" s="19"/>
      <c r="K59" s="19"/>
      <c r="L59" s="201"/>
      <c r="M59" s="201"/>
      <c r="N59" s="201"/>
      <c r="O59" s="201"/>
      <c r="P59" s="201"/>
      <c r="Q59" s="201"/>
      <c r="R59" s="201"/>
    </row>
    <row r="60" spans="2:18" ht="15.75" thickBot="1">
      <c r="B60" s="1475"/>
      <c r="C60" s="83"/>
      <c r="D60" s="192" t="s">
        <v>43</v>
      </c>
      <c r="E60" s="174"/>
      <c r="F60" s="19"/>
      <c r="G60" s="19"/>
      <c r="H60" s="19"/>
      <c r="I60" s="19"/>
      <c r="J60" s="19"/>
      <c r="K60" s="19"/>
      <c r="L60" s="201"/>
      <c r="M60" s="201"/>
      <c r="N60" s="201"/>
      <c r="O60" s="201"/>
      <c r="P60" s="201"/>
      <c r="Q60" s="201"/>
      <c r="R60" s="201"/>
    </row>
    <row r="61" spans="2:18" ht="15.75" thickBot="1">
      <c r="B61" s="1475"/>
      <c r="C61" s="83"/>
      <c r="D61" s="192" t="s">
        <v>44</v>
      </c>
      <c r="E61" s="174"/>
      <c r="F61" s="19"/>
      <c r="G61" s="19"/>
      <c r="H61" s="19"/>
      <c r="I61" s="19"/>
      <c r="J61" s="19"/>
      <c r="K61" s="19"/>
      <c r="L61" s="201"/>
      <c r="M61" s="201"/>
      <c r="N61" s="201"/>
      <c r="O61" s="201"/>
      <c r="P61" s="201"/>
      <c r="Q61" s="201"/>
      <c r="R61" s="201"/>
    </row>
    <row r="62" spans="2:18" ht="15.75" thickBot="1">
      <c r="B62" s="1476"/>
      <c r="C62" s="9"/>
      <c r="D62" s="192" t="s">
        <v>45</v>
      </c>
      <c r="E62" s="174"/>
      <c r="F62" s="19"/>
      <c r="G62" s="19"/>
      <c r="H62" s="19"/>
      <c r="I62" s="19"/>
      <c r="J62" s="19"/>
      <c r="K62" s="19"/>
      <c r="L62" s="201"/>
      <c r="M62" s="201"/>
      <c r="N62" s="201"/>
      <c r="O62" s="201"/>
      <c r="P62" s="201"/>
      <c r="Q62" s="201"/>
      <c r="R62" s="201"/>
    </row>
    <row r="63" spans="2:18" ht="15.75" thickBot="1">
      <c r="B63" s="8"/>
      <c r="C63" s="82"/>
      <c r="D63" s="19"/>
      <c r="E63" s="19"/>
      <c r="F63" s="19"/>
      <c r="G63" s="19"/>
      <c r="H63" s="19"/>
      <c r="I63" s="19"/>
      <c r="J63" s="19"/>
      <c r="K63" s="19"/>
      <c r="L63" s="201"/>
      <c r="M63" s="201"/>
      <c r="N63" s="201"/>
      <c r="O63" s="201"/>
      <c r="P63" s="201"/>
      <c r="Q63" s="201"/>
      <c r="R63" s="201"/>
    </row>
    <row r="64" spans="2:18" ht="15" customHeight="1" thickBot="1">
      <c r="B64" s="193" t="s">
        <v>49</v>
      </c>
      <c r="C64" s="194"/>
      <c r="D64" s="194"/>
      <c r="E64" s="195"/>
      <c r="F64" s="201"/>
      <c r="G64" s="19"/>
      <c r="H64" s="19"/>
      <c r="I64" s="19"/>
      <c r="J64" s="19"/>
      <c r="K64" s="19"/>
      <c r="L64" s="201"/>
      <c r="M64" s="201"/>
      <c r="N64" s="201"/>
      <c r="O64" s="201"/>
      <c r="P64" s="201"/>
      <c r="Q64" s="201"/>
      <c r="R64" s="201"/>
    </row>
    <row r="65" spans="2:18" ht="24.75" thickBot="1">
      <c r="B65" s="190" t="s">
        <v>50</v>
      </c>
      <c r="C65" s="192" t="s">
        <v>51</v>
      </c>
      <c r="D65" s="192" t="s">
        <v>52</v>
      </c>
      <c r="E65" s="192" t="s">
        <v>53</v>
      </c>
      <c r="F65" s="19"/>
      <c r="G65" s="19"/>
      <c r="H65" s="19"/>
      <c r="I65" s="19"/>
      <c r="J65" s="19"/>
      <c r="K65" s="201"/>
      <c r="L65" s="201"/>
      <c r="M65" s="201"/>
      <c r="N65" s="201"/>
      <c r="O65" s="201"/>
      <c r="P65" s="201"/>
      <c r="Q65" s="201"/>
      <c r="R65" s="201"/>
    </row>
    <row r="66" spans="2:18" ht="60.75" thickBot="1">
      <c r="B66" s="36">
        <v>42401</v>
      </c>
      <c r="C66" s="192">
        <v>0.01</v>
      </c>
      <c r="D66" s="186" t="s">
        <v>1164</v>
      </c>
      <c r="E66" s="192"/>
      <c r="F66" s="19"/>
      <c r="G66" s="19"/>
      <c r="H66" s="19"/>
      <c r="I66" s="19"/>
      <c r="J66" s="19"/>
      <c r="K66" s="201"/>
      <c r="L66" s="201"/>
      <c r="M66" s="201"/>
      <c r="N66" s="201"/>
      <c r="O66" s="201"/>
      <c r="P66" s="201"/>
      <c r="Q66" s="201"/>
      <c r="R66" s="201"/>
    </row>
    <row r="67" spans="2:18" ht="15.75" thickBot="1">
      <c r="B67" s="10"/>
      <c r="C67" s="84"/>
      <c r="D67" s="19"/>
      <c r="E67" s="19"/>
      <c r="F67" s="19"/>
      <c r="G67" s="19"/>
      <c r="H67" s="19"/>
      <c r="I67" s="19"/>
      <c r="J67" s="19"/>
      <c r="K67" s="19"/>
      <c r="L67" s="201"/>
      <c r="M67" s="201"/>
      <c r="N67" s="201"/>
      <c r="O67" s="201"/>
      <c r="P67" s="201"/>
      <c r="Q67" s="201"/>
      <c r="R67" s="201"/>
    </row>
    <row r="68" spans="2:18" ht="24.75" thickBot="1">
      <c r="B68" s="510" t="s">
        <v>55</v>
      </c>
      <c r="C68" s="85"/>
      <c r="D68" s="19"/>
      <c r="E68" s="19"/>
      <c r="F68" s="19"/>
      <c r="G68" s="19"/>
      <c r="H68" s="19"/>
      <c r="I68" s="19"/>
      <c r="J68" s="19"/>
      <c r="K68" s="19"/>
      <c r="L68" s="201"/>
      <c r="M68" s="201"/>
      <c r="N68" s="201"/>
      <c r="O68" s="201"/>
      <c r="P68" s="201"/>
      <c r="Q68" s="201"/>
      <c r="R68" s="201"/>
    </row>
    <row r="69" spans="2:18">
      <c r="B69" s="1446"/>
      <c r="C69" s="1447"/>
      <c r="D69" s="1447"/>
      <c r="E69" s="1447"/>
      <c r="F69" s="1447"/>
      <c r="G69" s="1448"/>
      <c r="H69" s="19"/>
      <c r="I69" s="19"/>
      <c r="J69" s="19"/>
      <c r="K69" s="19"/>
      <c r="L69" s="201"/>
      <c r="M69" s="201"/>
      <c r="N69" s="201"/>
      <c r="O69" s="201"/>
      <c r="P69" s="201"/>
      <c r="Q69" s="201"/>
      <c r="R69" s="201"/>
    </row>
    <row r="70" spans="2:18" ht="15.75" thickBot="1">
      <c r="B70" s="1449"/>
      <c r="C70" s="1450"/>
      <c r="D70" s="1450"/>
      <c r="E70" s="1450"/>
      <c r="F70" s="1450"/>
      <c r="G70" s="1451"/>
      <c r="H70" s="19"/>
      <c r="I70" s="19"/>
      <c r="J70" s="19"/>
      <c r="K70" s="19"/>
      <c r="L70" s="201"/>
      <c r="M70" s="201"/>
      <c r="N70" s="201"/>
      <c r="O70" s="201"/>
      <c r="P70" s="201"/>
      <c r="Q70" s="201"/>
      <c r="R70" s="201"/>
    </row>
    <row r="71" spans="2:18">
      <c r="B71" s="8"/>
      <c r="C71" s="82"/>
      <c r="D71" s="19"/>
      <c r="E71" s="19"/>
      <c r="F71" s="19"/>
      <c r="G71" s="19"/>
      <c r="H71" s="19"/>
      <c r="I71" s="19"/>
      <c r="J71" s="19"/>
      <c r="K71" s="19"/>
      <c r="L71" s="201"/>
      <c r="M71" s="201"/>
      <c r="N71" s="201"/>
      <c r="O71" s="201"/>
      <c r="P71" s="201"/>
      <c r="Q71" s="201"/>
      <c r="R71" s="201"/>
    </row>
    <row r="72" spans="2:18" ht="15.75" thickBot="1">
      <c r="B72" s="19"/>
      <c r="C72" s="81"/>
      <c r="D72" s="19"/>
      <c r="E72" s="19"/>
      <c r="F72" s="19"/>
      <c r="G72" s="19"/>
      <c r="H72" s="19"/>
      <c r="I72" s="19"/>
      <c r="J72" s="19"/>
      <c r="K72" s="19"/>
      <c r="L72" s="201"/>
      <c r="M72" s="201"/>
      <c r="N72" s="201"/>
      <c r="O72" s="201"/>
      <c r="P72" s="201"/>
      <c r="Q72" s="201"/>
      <c r="R72" s="201"/>
    </row>
    <row r="73" spans="2:18" ht="24.75" thickBot="1">
      <c r="B73" s="205" t="s">
        <v>56</v>
      </c>
      <c r="C73" s="86"/>
      <c r="D73" s="19"/>
      <c r="E73" s="19"/>
      <c r="F73" s="19"/>
      <c r="G73" s="19"/>
      <c r="H73" s="19"/>
      <c r="I73" s="19"/>
      <c r="J73" s="19"/>
      <c r="K73" s="19"/>
      <c r="L73" s="201"/>
      <c r="M73" s="201"/>
      <c r="N73" s="201"/>
      <c r="O73" s="201"/>
      <c r="P73" s="201"/>
      <c r="Q73" s="201"/>
      <c r="R73" s="201"/>
    </row>
    <row r="74" spans="2:18" ht="15.75" thickBot="1">
      <c r="B74" s="29"/>
      <c r="C74" s="79"/>
      <c r="D74" s="19"/>
      <c r="E74" s="19"/>
      <c r="F74" s="19"/>
      <c r="G74" s="19"/>
      <c r="H74" s="19"/>
      <c r="I74" s="19"/>
      <c r="J74" s="19"/>
      <c r="K74" s="19"/>
      <c r="L74" s="201"/>
      <c r="M74" s="201"/>
      <c r="N74" s="201"/>
      <c r="O74" s="201"/>
      <c r="P74" s="201"/>
      <c r="Q74" s="201"/>
      <c r="R74" s="201"/>
    </row>
    <row r="75" spans="2:18" ht="60.75" thickBot="1">
      <c r="B75" s="37" t="s">
        <v>57</v>
      </c>
      <c r="C75" s="21"/>
      <c r="D75" s="191" t="s">
        <v>1132</v>
      </c>
      <c r="E75" s="19"/>
      <c r="F75" s="19"/>
      <c r="G75" s="19"/>
      <c r="H75" s="19"/>
      <c r="I75" s="19"/>
      <c r="J75" s="19"/>
      <c r="K75" s="19"/>
      <c r="L75" s="201"/>
      <c r="M75" s="201"/>
      <c r="N75" s="201"/>
      <c r="O75" s="201"/>
      <c r="P75" s="201"/>
      <c r="Q75" s="201"/>
      <c r="R75" s="201"/>
    </row>
    <row r="76" spans="2:18">
      <c r="B76" s="1474" t="s">
        <v>59</v>
      </c>
      <c r="C76" s="83"/>
      <c r="D76" s="187" t="s">
        <v>60</v>
      </c>
      <c r="E76" s="19"/>
      <c r="F76" s="19"/>
      <c r="G76" s="19"/>
      <c r="H76" s="19"/>
      <c r="I76" s="19"/>
      <c r="J76" s="19"/>
      <c r="K76" s="19"/>
      <c r="L76" s="201"/>
      <c r="M76" s="201"/>
      <c r="N76" s="201"/>
      <c r="O76" s="201"/>
      <c r="P76" s="201"/>
      <c r="Q76" s="201"/>
      <c r="R76" s="201"/>
    </row>
    <row r="77" spans="2:18" ht="84">
      <c r="B77" s="1475"/>
      <c r="C77" s="83"/>
      <c r="D77" s="188" t="s">
        <v>1133</v>
      </c>
      <c r="E77" s="19"/>
      <c r="F77" s="19"/>
      <c r="G77" s="19"/>
      <c r="H77" s="19"/>
      <c r="I77" s="19"/>
      <c r="J77" s="19"/>
      <c r="K77" s="19"/>
      <c r="L77" s="201"/>
      <c r="M77" s="201"/>
      <c r="N77" s="201"/>
      <c r="O77" s="201"/>
      <c r="P77" s="201"/>
      <c r="Q77" s="201"/>
      <c r="R77" s="201"/>
    </row>
    <row r="78" spans="2:18">
      <c r="B78" s="1475"/>
      <c r="C78" s="83"/>
      <c r="D78" s="187" t="s">
        <v>63</v>
      </c>
      <c r="E78" s="19"/>
      <c r="F78" s="19"/>
      <c r="G78" s="19"/>
      <c r="H78" s="19"/>
      <c r="I78" s="19"/>
      <c r="J78" s="19"/>
      <c r="K78" s="19"/>
      <c r="L78" s="201"/>
      <c r="M78" s="201"/>
      <c r="N78" s="201"/>
      <c r="O78" s="201"/>
      <c r="P78" s="201"/>
      <c r="Q78" s="201"/>
      <c r="R78" s="201"/>
    </row>
    <row r="79" spans="2:18">
      <c r="B79" s="1475"/>
      <c r="C79" s="83"/>
      <c r="D79" s="188" t="s">
        <v>1134</v>
      </c>
      <c r="E79" s="19"/>
      <c r="F79" s="19"/>
      <c r="G79" s="19"/>
      <c r="H79" s="19"/>
      <c r="I79" s="19"/>
      <c r="J79" s="19"/>
      <c r="K79" s="19"/>
      <c r="L79" s="201"/>
      <c r="M79" s="201"/>
      <c r="N79" s="201"/>
      <c r="O79" s="201"/>
      <c r="P79" s="201"/>
      <c r="Q79" s="201"/>
      <c r="R79" s="201"/>
    </row>
    <row r="80" spans="2:18">
      <c r="B80" s="1475"/>
      <c r="C80" s="83"/>
      <c r="D80" s="188" t="s">
        <v>65</v>
      </c>
      <c r="E80" s="19"/>
      <c r="F80" s="19"/>
      <c r="G80" s="19"/>
      <c r="H80" s="19"/>
      <c r="I80" s="19"/>
      <c r="J80" s="19"/>
      <c r="K80" s="19"/>
      <c r="L80" s="201"/>
      <c r="M80" s="201"/>
      <c r="N80" s="201"/>
      <c r="O80" s="201"/>
      <c r="P80" s="201"/>
      <c r="Q80" s="201"/>
      <c r="R80" s="201"/>
    </row>
    <row r="81" spans="2:18">
      <c r="B81" s="1475"/>
      <c r="C81" s="83"/>
      <c r="D81" s="187" t="s">
        <v>288</v>
      </c>
      <c r="E81" s="19"/>
      <c r="F81" s="19"/>
      <c r="G81" s="19"/>
      <c r="H81" s="19"/>
      <c r="I81" s="19"/>
      <c r="J81" s="19"/>
      <c r="K81" s="19"/>
      <c r="L81" s="201"/>
      <c r="M81" s="201"/>
      <c r="N81" s="201"/>
      <c r="O81" s="201"/>
      <c r="P81" s="201"/>
      <c r="Q81" s="201"/>
      <c r="R81" s="201"/>
    </row>
    <row r="82" spans="2:18" ht="15.75" thickBot="1">
      <c r="B82" s="1476"/>
      <c r="C82" s="9"/>
      <c r="D82" s="192" t="s">
        <v>1135</v>
      </c>
      <c r="E82" s="19"/>
      <c r="F82" s="19"/>
      <c r="G82" s="19"/>
      <c r="H82" s="19"/>
      <c r="I82" s="19"/>
      <c r="J82" s="19"/>
      <c r="K82" s="19"/>
      <c r="L82" s="201"/>
      <c r="M82" s="201"/>
      <c r="N82" s="201"/>
      <c r="O82" s="201"/>
      <c r="P82" s="201"/>
      <c r="Q82" s="201"/>
      <c r="R82" s="201"/>
    </row>
    <row r="83" spans="2:18">
      <c r="B83" s="1474" t="s">
        <v>72</v>
      </c>
      <c r="C83" s="206"/>
      <c r="D83" s="1474"/>
      <c r="E83" s="19"/>
      <c r="F83" s="19"/>
      <c r="G83" s="19"/>
      <c r="H83" s="19"/>
      <c r="I83" s="19"/>
      <c r="J83" s="19"/>
      <c r="K83" s="19"/>
      <c r="L83" s="201"/>
      <c r="M83" s="201"/>
      <c r="N83" s="201"/>
      <c r="O83" s="201"/>
      <c r="P83" s="201"/>
      <c r="Q83" s="201"/>
      <c r="R83" s="201"/>
    </row>
    <row r="84" spans="2:18" ht="15.75" thickBot="1">
      <c r="B84" s="1476"/>
      <c r="C84" s="80"/>
      <c r="D84" s="1476"/>
      <c r="E84" s="19"/>
      <c r="F84" s="19"/>
      <c r="G84" s="19"/>
      <c r="H84" s="19"/>
      <c r="I84" s="19"/>
      <c r="J84" s="19"/>
      <c r="K84" s="19"/>
      <c r="L84" s="201"/>
      <c r="M84" s="201"/>
      <c r="N84" s="201"/>
      <c r="O84" s="201"/>
      <c r="P84" s="201"/>
      <c r="Q84" s="201"/>
      <c r="R84" s="201"/>
    </row>
    <row r="85" spans="2:18" ht="96">
      <c r="B85" s="1474" t="s">
        <v>73</v>
      </c>
      <c r="C85" s="83"/>
      <c r="D85" s="188" t="s">
        <v>1136</v>
      </c>
      <c r="E85" s="19"/>
      <c r="F85" s="19"/>
      <c r="G85" s="19"/>
      <c r="H85" s="19"/>
      <c r="I85" s="19"/>
      <c r="J85" s="19"/>
      <c r="K85" s="19"/>
      <c r="L85" s="201"/>
      <c r="M85" s="201"/>
      <c r="N85" s="201"/>
      <c r="O85" s="201"/>
      <c r="P85" s="201"/>
      <c r="Q85" s="201"/>
      <c r="R85" s="201"/>
    </row>
    <row r="86" spans="2:18" ht="204">
      <c r="B86" s="1475"/>
      <c r="C86" s="83"/>
      <c r="D86" s="188" t="s">
        <v>1137</v>
      </c>
      <c r="E86" s="19"/>
      <c r="F86" s="19"/>
      <c r="G86" s="19"/>
      <c r="H86" s="19"/>
      <c r="I86" s="19"/>
      <c r="J86" s="19"/>
      <c r="K86" s="19"/>
      <c r="L86" s="201"/>
      <c r="M86" s="201"/>
      <c r="N86" s="201"/>
      <c r="O86" s="201"/>
      <c r="P86" s="201"/>
      <c r="Q86" s="201"/>
      <c r="R86" s="201"/>
    </row>
    <row r="87" spans="2:18" ht="228">
      <c r="B87" s="1475"/>
      <c r="C87" s="83"/>
      <c r="D87" s="188" t="s">
        <v>1138</v>
      </c>
      <c r="E87" s="19"/>
      <c r="F87" s="19"/>
      <c r="G87" s="19"/>
      <c r="H87" s="19"/>
      <c r="I87" s="19"/>
      <c r="J87" s="19"/>
      <c r="K87" s="19"/>
    </row>
    <row r="88" spans="2:18" ht="96">
      <c r="B88" s="1475"/>
      <c r="C88" s="83"/>
      <c r="D88" s="188" t="s">
        <v>1139</v>
      </c>
      <c r="E88" s="19"/>
      <c r="F88" s="19"/>
      <c r="G88" s="19"/>
      <c r="H88" s="19"/>
      <c r="I88" s="19"/>
      <c r="J88" s="19"/>
      <c r="K88" s="19"/>
    </row>
    <row r="89" spans="2:18" ht="36">
      <c r="B89" s="1475"/>
      <c r="C89" s="83"/>
      <c r="D89" s="188" t="s">
        <v>1140</v>
      </c>
      <c r="E89" s="19"/>
      <c r="F89" s="19"/>
      <c r="G89" s="19"/>
      <c r="H89" s="19"/>
      <c r="I89" s="19"/>
      <c r="J89" s="19"/>
      <c r="K89" s="19"/>
    </row>
    <row r="90" spans="2:18" ht="36">
      <c r="B90" s="1475"/>
      <c r="C90" s="83"/>
      <c r="D90" s="188" t="s">
        <v>1141</v>
      </c>
      <c r="E90" s="19"/>
      <c r="F90" s="19"/>
      <c r="G90" s="19"/>
      <c r="H90" s="19"/>
      <c r="I90" s="19"/>
      <c r="J90" s="19"/>
      <c r="K90" s="19"/>
    </row>
    <row r="91" spans="2:18" ht="36">
      <c r="B91" s="1475"/>
      <c r="C91" s="83"/>
      <c r="D91" s="188" t="s">
        <v>1142</v>
      </c>
      <c r="E91" s="19"/>
      <c r="F91" s="19"/>
      <c r="G91" s="19"/>
      <c r="H91" s="19"/>
      <c r="I91" s="19"/>
      <c r="J91" s="19"/>
      <c r="K91" s="19"/>
    </row>
    <row r="92" spans="2:18" ht="24">
      <c r="B92" s="1475"/>
      <c r="C92" s="83"/>
      <c r="D92" s="188" t="s">
        <v>1143</v>
      </c>
      <c r="E92" s="19"/>
      <c r="F92" s="19"/>
      <c r="G92" s="19"/>
      <c r="H92" s="19"/>
      <c r="I92" s="19"/>
      <c r="J92" s="19"/>
      <c r="K92" s="19"/>
    </row>
    <row r="93" spans="2:18" ht="36">
      <c r="B93" s="1475"/>
      <c r="C93" s="83"/>
      <c r="D93" s="188" t="s">
        <v>1144</v>
      </c>
      <c r="E93" s="19"/>
      <c r="F93" s="19"/>
      <c r="G93" s="19"/>
      <c r="H93" s="19"/>
      <c r="I93" s="19"/>
      <c r="J93" s="19"/>
      <c r="K93" s="19"/>
    </row>
    <row r="94" spans="2:18" ht="36">
      <c r="B94" s="1475"/>
      <c r="C94" s="83"/>
      <c r="D94" s="188" t="s">
        <v>1145</v>
      </c>
      <c r="E94" s="19"/>
      <c r="F94" s="19"/>
      <c r="G94" s="19"/>
      <c r="H94" s="19"/>
      <c r="I94" s="19"/>
      <c r="J94" s="19"/>
      <c r="K94" s="19"/>
    </row>
    <row r="95" spans="2:18" ht="72.75" thickBot="1">
      <c r="B95" s="1476"/>
      <c r="C95" s="9"/>
      <c r="D95" s="192" t="s">
        <v>1146</v>
      </c>
      <c r="E95" s="19"/>
      <c r="F95" s="19"/>
      <c r="G95" s="19"/>
      <c r="H95" s="19"/>
      <c r="I95" s="19"/>
      <c r="J95" s="19"/>
      <c r="K95" s="19"/>
    </row>
    <row r="96" spans="2:18" ht="24">
      <c r="B96" s="1474" t="s">
        <v>90</v>
      </c>
      <c r="C96" s="83"/>
      <c r="D96" s="187" t="s">
        <v>1147</v>
      </c>
      <c r="E96" s="19"/>
      <c r="F96" s="19"/>
      <c r="G96" s="19"/>
      <c r="H96" s="19"/>
      <c r="I96" s="19"/>
      <c r="J96" s="19"/>
      <c r="K96" s="19"/>
    </row>
    <row r="97" spans="2:11">
      <c r="B97" s="1475"/>
      <c r="C97" s="83"/>
      <c r="D97" s="189"/>
      <c r="E97" s="19"/>
      <c r="F97" s="19"/>
      <c r="G97" s="19"/>
      <c r="H97" s="19"/>
      <c r="I97" s="19"/>
      <c r="J97" s="19"/>
      <c r="K97" s="19"/>
    </row>
    <row r="98" spans="2:11">
      <c r="B98" s="1475"/>
      <c r="C98" s="83"/>
      <c r="D98" s="188" t="s">
        <v>91</v>
      </c>
      <c r="E98" s="19"/>
      <c r="F98" s="19"/>
      <c r="G98" s="19"/>
      <c r="H98" s="19"/>
      <c r="I98" s="19"/>
      <c r="J98" s="19"/>
      <c r="K98" s="19"/>
    </row>
    <row r="99" spans="2:11" ht="25.5">
      <c r="B99" s="1475"/>
      <c r="C99" s="83"/>
      <c r="D99" s="188" t="s">
        <v>1148</v>
      </c>
      <c r="E99" s="19"/>
      <c r="F99" s="19"/>
      <c r="G99" s="19"/>
      <c r="H99" s="19"/>
      <c r="I99" s="19"/>
      <c r="J99" s="19"/>
      <c r="K99" s="19"/>
    </row>
    <row r="100" spans="2:11" ht="37.5">
      <c r="B100" s="1475"/>
      <c r="C100" s="83"/>
      <c r="D100" s="188" t="s">
        <v>1149</v>
      </c>
      <c r="E100" s="19"/>
      <c r="F100" s="19"/>
      <c r="G100" s="19"/>
      <c r="H100" s="19"/>
      <c r="I100" s="19"/>
      <c r="J100" s="19"/>
      <c r="K100" s="19"/>
    </row>
    <row r="101" spans="2:11" ht="37.5">
      <c r="B101" s="1475"/>
      <c r="C101" s="83"/>
      <c r="D101" s="188" t="s">
        <v>1150</v>
      </c>
      <c r="E101" s="19"/>
      <c r="F101" s="19"/>
      <c r="G101" s="19"/>
      <c r="H101" s="19"/>
      <c r="I101" s="19"/>
      <c r="J101" s="19"/>
      <c r="K101" s="19"/>
    </row>
    <row r="102" spans="2:11" ht="37.5">
      <c r="B102" s="1475"/>
      <c r="C102" s="83"/>
      <c r="D102" s="188" t="s">
        <v>1151</v>
      </c>
      <c r="E102" s="19"/>
      <c r="F102" s="19"/>
      <c r="G102" s="19"/>
      <c r="H102" s="19"/>
      <c r="I102" s="19"/>
      <c r="J102" s="19"/>
      <c r="K102" s="19"/>
    </row>
    <row r="103" spans="2:11">
      <c r="B103" s="1475"/>
      <c r="C103" s="83"/>
      <c r="D103" s="188" t="s">
        <v>1152</v>
      </c>
      <c r="E103" s="19"/>
      <c r="F103" s="19"/>
      <c r="G103" s="19"/>
      <c r="H103" s="19"/>
      <c r="I103" s="19"/>
      <c r="J103" s="19"/>
      <c r="K103" s="19"/>
    </row>
    <row r="104" spans="2:11">
      <c r="B104" s="1475"/>
      <c r="C104" s="83"/>
      <c r="D104" s="188" t="s">
        <v>1153</v>
      </c>
      <c r="E104" s="19"/>
      <c r="F104" s="19"/>
      <c r="G104" s="19"/>
      <c r="H104" s="19"/>
      <c r="I104" s="19"/>
      <c r="J104" s="19"/>
      <c r="K104" s="19"/>
    </row>
    <row r="105" spans="2:11">
      <c r="B105" s="1475"/>
      <c r="C105" s="83"/>
      <c r="D105" s="188" t="s">
        <v>1154</v>
      </c>
      <c r="E105" s="19"/>
      <c r="F105" s="19"/>
      <c r="G105" s="19"/>
      <c r="H105" s="19"/>
      <c r="I105" s="19"/>
      <c r="J105" s="19"/>
      <c r="K105" s="19"/>
    </row>
    <row r="106" spans="2:11">
      <c r="B106" s="1475"/>
      <c r="C106" s="83"/>
      <c r="D106" s="188" t="s">
        <v>830</v>
      </c>
      <c r="E106" s="19"/>
      <c r="F106" s="19"/>
      <c r="G106" s="19"/>
      <c r="H106" s="19"/>
      <c r="I106" s="19"/>
      <c r="J106" s="19"/>
      <c r="K106" s="19"/>
    </row>
    <row r="107" spans="2:11" ht="84">
      <c r="B107" s="1475"/>
      <c r="C107" s="83"/>
      <c r="D107" s="207" t="s">
        <v>235</v>
      </c>
      <c r="E107" s="19"/>
      <c r="F107" s="19"/>
      <c r="G107" s="19"/>
      <c r="H107" s="19"/>
      <c r="I107" s="19"/>
      <c r="J107" s="19"/>
      <c r="K107" s="19"/>
    </row>
    <row r="108" spans="2:11">
      <c r="B108" s="1475"/>
      <c r="C108" s="83"/>
      <c r="D108" s="188" t="s">
        <v>246</v>
      </c>
      <c r="E108" s="19"/>
      <c r="F108" s="19"/>
      <c r="G108" s="19"/>
      <c r="H108" s="19"/>
      <c r="I108" s="19"/>
      <c r="J108" s="19"/>
      <c r="K108" s="19"/>
    </row>
    <row r="109" spans="2:11" ht="24">
      <c r="B109" s="1475"/>
      <c r="C109" s="83"/>
      <c r="D109" s="187" t="s">
        <v>1155</v>
      </c>
      <c r="E109" s="19"/>
      <c r="F109" s="19"/>
      <c r="G109" s="19"/>
      <c r="H109" s="19"/>
      <c r="I109" s="19"/>
      <c r="J109" s="19"/>
      <c r="K109" s="19"/>
    </row>
    <row r="110" spans="2:11">
      <c r="B110" s="1475"/>
      <c r="C110" s="83"/>
      <c r="D110" s="189"/>
      <c r="E110" s="19"/>
      <c r="F110" s="19"/>
      <c r="G110" s="19"/>
      <c r="H110" s="19"/>
      <c r="I110" s="19"/>
      <c r="J110" s="19"/>
      <c r="K110" s="19"/>
    </row>
    <row r="111" spans="2:11">
      <c r="B111" s="1475"/>
      <c r="C111" s="83"/>
      <c r="D111" s="188" t="s">
        <v>91</v>
      </c>
      <c r="E111" s="19"/>
      <c r="F111" s="19"/>
      <c r="G111" s="19"/>
      <c r="H111" s="19"/>
      <c r="I111" s="19"/>
      <c r="J111" s="19"/>
      <c r="K111" s="19"/>
    </row>
    <row r="112" spans="2:11" ht="37.5">
      <c r="B112" s="1475"/>
      <c r="C112" s="83"/>
      <c r="D112" s="188" t="s">
        <v>1156</v>
      </c>
      <c r="E112" s="19"/>
      <c r="F112" s="19"/>
      <c r="G112" s="19"/>
      <c r="H112" s="19"/>
      <c r="I112" s="19"/>
      <c r="J112" s="19"/>
      <c r="K112" s="19"/>
    </row>
    <row r="113" spans="2:11" ht="37.5">
      <c r="B113" s="1475"/>
      <c r="C113" s="83"/>
      <c r="D113" s="188" t="s">
        <v>1157</v>
      </c>
      <c r="E113" s="19"/>
      <c r="F113" s="19"/>
      <c r="G113" s="19"/>
      <c r="H113" s="19"/>
      <c r="I113" s="19"/>
      <c r="J113" s="19"/>
      <c r="K113" s="19"/>
    </row>
    <row r="114" spans="2:11" ht="38.25" thickBot="1">
      <c r="B114" s="1476"/>
      <c r="C114" s="9"/>
      <c r="D114" s="192" t="s">
        <v>1158</v>
      </c>
      <c r="E114" s="19"/>
      <c r="F114" s="19"/>
      <c r="G114" s="19"/>
      <c r="H114" s="19"/>
      <c r="I114" s="19"/>
      <c r="J114" s="19"/>
      <c r="K114" s="19"/>
    </row>
    <row r="115" spans="2:11">
      <c r="B115" s="19"/>
      <c r="C115" s="81"/>
      <c r="D115" s="19"/>
      <c r="E115" s="19"/>
      <c r="F115" s="19"/>
      <c r="G115" s="19"/>
      <c r="H115" s="19"/>
      <c r="I115" s="19"/>
      <c r="J115" s="19"/>
      <c r="K115" s="19"/>
    </row>
    <row r="116" spans="2:11" s="201" customFormat="1">
      <c r="C116" s="81"/>
    </row>
    <row r="117" spans="2:11" s="201" customFormat="1">
      <c r="C117" s="81"/>
    </row>
    <row r="118" spans="2:11" s="201" customFormat="1">
      <c r="C118" s="81"/>
    </row>
    <row r="119" spans="2:11" s="201" customFormat="1">
      <c r="C119" s="81"/>
    </row>
    <row r="120" spans="2:11" s="201" customFormat="1">
      <c r="C120" s="81"/>
    </row>
    <row r="121" spans="2:11" s="201" customFormat="1">
      <c r="C121" s="81"/>
    </row>
    <row r="122" spans="2:11" s="201" customFormat="1">
      <c r="C122" s="81"/>
    </row>
    <row r="123" spans="2:11" s="201" customFormat="1">
      <c r="C123" s="81"/>
    </row>
    <row r="124" spans="2:11" s="201" customFormat="1">
      <c r="C124" s="81"/>
    </row>
  </sheetData>
  <sheetProtection formatCells="0" formatRows="0" insertColumns="0" insertRows="0" deleteColumns="0" deleteRows="0"/>
  <mergeCells count="38">
    <mergeCell ref="A1:P1"/>
    <mergeCell ref="A2:P2"/>
    <mergeCell ref="A3:P3"/>
    <mergeCell ref="A4:D4"/>
    <mergeCell ref="A5:P5"/>
    <mergeCell ref="B10:D10"/>
    <mergeCell ref="F10:S10"/>
    <mergeCell ref="F11:S11"/>
    <mergeCell ref="E12:R12"/>
    <mergeCell ref="E13:R13"/>
    <mergeCell ref="B85:B95"/>
    <mergeCell ref="B96:B114"/>
    <mergeCell ref="B69:G70"/>
    <mergeCell ref="H34:H35"/>
    <mergeCell ref="D31:K31"/>
    <mergeCell ref="F33:G33"/>
    <mergeCell ref="E34:E35"/>
    <mergeCell ref="F34:F35"/>
    <mergeCell ref="D32:K32"/>
    <mergeCell ref="D43:K43"/>
    <mergeCell ref="D44:K44"/>
    <mergeCell ref="B46:E46"/>
    <mergeCell ref="B47:B53"/>
    <mergeCell ref="B15:B42"/>
    <mergeCell ref="D15:K15"/>
    <mergeCell ref="D20:K20"/>
    <mergeCell ref="B76:B82"/>
    <mergeCell ref="B83:B84"/>
    <mergeCell ref="D83:D84"/>
    <mergeCell ref="C33:C35"/>
    <mergeCell ref="D33:D35"/>
    <mergeCell ref="B56:B62"/>
    <mergeCell ref="B55:E55"/>
    <mergeCell ref="D21:K21"/>
    <mergeCell ref="D22:D23"/>
    <mergeCell ref="E22:F22"/>
    <mergeCell ref="G22:J22"/>
    <mergeCell ref="C22:C23"/>
  </mergeCells>
  <conditionalFormatting sqref="D42">
    <cfRule type="containsText" dxfId="16" priority="5" operator="containsText" text="ERROR">
      <formula>NOT(ISERROR(SEARCH("ERROR",D42)))</formula>
    </cfRule>
  </conditionalFormatting>
  <conditionalFormatting sqref="F10">
    <cfRule type="notContainsBlanks" dxfId="15" priority="4">
      <formula>LEN(TRIM(F10))&gt;0</formula>
    </cfRule>
  </conditionalFormatting>
  <conditionalFormatting sqref="F11:S11">
    <cfRule type="expression" dxfId="14" priority="2">
      <formula>E11="NO SE REPORTA"</formula>
    </cfRule>
    <cfRule type="expression" dxfId="13" priority="3">
      <formula>E10="NO APLICA"</formula>
    </cfRule>
  </conditionalFormatting>
  <conditionalFormatting sqref="E12:R12">
    <cfRule type="expression" dxfId="12"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G24:J29">
      <formula1>0</formula1>
    </dataValidation>
    <dataValidation type="decimal" allowBlank="1" showInputMessage="1" showErrorMessage="1" errorTitle="ERROR" error="Escriba un valor entre 0% y 100%" sqref="E24:F29 D36:D41">
      <formula1>0</formula1>
      <formula2>1</formula2>
    </dataValidation>
    <dataValidation allowBlank="1" showInputMessage="1" showErrorMessage="1" sqref="D42 E36:G42 G30:J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D28"/>
  <sheetViews>
    <sheetView showGridLines="0" zoomScale="98" zoomScaleNormal="98" workbookViewId="0"/>
  </sheetViews>
  <sheetFormatPr baseColWidth="10" defaultColWidth="10.7109375" defaultRowHeight="15"/>
  <cols>
    <col min="1" max="1" width="8.140625" bestFit="1" customWidth="1"/>
    <col min="2" max="2" width="12.85546875" bestFit="1" customWidth="1"/>
    <col min="3" max="3" width="68.85546875" customWidth="1"/>
  </cols>
  <sheetData>
    <row r="1" spans="1:4">
      <c r="A1" s="550" t="s">
        <v>1203</v>
      </c>
    </row>
    <row r="3" spans="1:4">
      <c r="B3" s="185" t="s">
        <v>1201</v>
      </c>
    </row>
    <row r="5" spans="1:4">
      <c r="B5" s="183"/>
      <c r="C5" s="184"/>
      <c r="D5" s="182"/>
    </row>
    <row r="6" spans="1:4">
      <c r="A6" s="168" t="s">
        <v>1199</v>
      </c>
      <c r="B6" s="168" t="s">
        <v>1200</v>
      </c>
      <c r="C6" s="168" t="s">
        <v>1198</v>
      </c>
    </row>
    <row r="7" spans="1:4">
      <c r="A7" s="548"/>
      <c r="B7" s="548"/>
      <c r="C7" s="549"/>
    </row>
    <row r="8" spans="1:4">
      <c r="A8" s="548"/>
      <c r="B8" s="548"/>
      <c r="C8" s="549"/>
    </row>
    <row r="9" spans="1:4">
      <c r="A9" s="548"/>
      <c r="B9" s="548"/>
      <c r="C9" s="549"/>
    </row>
    <row r="10" spans="1:4">
      <c r="A10" s="548"/>
      <c r="B10" s="548"/>
      <c r="C10" s="549"/>
    </row>
    <row r="11" spans="1:4">
      <c r="A11" s="548"/>
      <c r="B11" s="548"/>
      <c r="C11" s="549"/>
    </row>
    <row r="12" spans="1:4">
      <c r="A12" s="548"/>
      <c r="B12" s="548"/>
      <c r="C12" s="549"/>
    </row>
    <row r="13" spans="1:4">
      <c r="A13" s="548"/>
      <c r="B13" s="548"/>
      <c r="C13" s="549"/>
    </row>
    <row r="14" spans="1:4">
      <c r="A14" s="548"/>
      <c r="B14" s="548"/>
      <c r="C14" s="549"/>
    </row>
    <row r="15" spans="1:4">
      <c r="A15" s="548"/>
      <c r="B15" s="548"/>
      <c r="C15" s="549"/>
    </row>
    <row r="16" spans="1:4">
      <c r="A16" s="548"/>
      <c r="B16" s="548"/>
      <c r="C16" s="549"/>
    </row>
    <row r="17" spans="1:3">
      <c r="A17" s="548"/>
      <c r="B17" s="548"/>
      <c r="C17" s="549"/>
    </row>
    <row r="18" spans="1:3">
      <c r="A18" s="548"/>
      <c r="B18" s="548"/>
      <c r="C18" s="549"/>
    </row>
    <row r="19" spans="1:3">
      <c r="A19" s="548"/>
      <c r="B19" s="548"/>
      <c r="C19" s="549"/>
    </row>
    <row r="20" spans="1:3">
      <c r="A20" s="548"/>
      <c r="B20" s="548"/>
      <c r="C20" s="549"/>
    </row>
    <row r="21" spans="1:3">
      <c r="A21" s="548"/>
      <c r="B21" s="548"/>
      <c r="C21" s="549"/>
    </row>
    <row r="22" spans="1:3">
      <c r="A22" s="548"/>
      <c r="B22" s="548"/>
      <c r="C22" s="549"/>
    </row>
    <row r="23" spans="1:3">
      <c r="A23" s="548"/>
      <c r="B23" s="548"/>
      <c r="C23" s="549"/>
    </row>
    <row r="24" spans="1:3">
      <c r="A24" s="548"/>
      <c r="B24" s="548"/>
      <c r="C24" s="549"/>
    </row>
    <row r="25" spans="1:3">
      <c r="A25" s="548"/>
      <c r="B25" s="548"/>
      <c r="C25" s="549"/>
    </row>
    <row r="26" spans="1:3">
      <c r="A26" s="548"/>
      <c r="B26" s="548"/>
      <c r="C26" s="549"/>
    </row>
    <row r="27" spans="1:3">
      <c r="A27" s="548"/>
      <c r="B27" s="548"/>
      <c r="C27" s="549"/>
    </row>
    <row r="28" spans="1:3">
      <c r="A28" s="548"/>
      <c r="B28" s="548"/>
      <c r="C28" s="549"/>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hyperlinks>
  <pageMargins left="0.7" right="0.7" top="0.75" bottom="0.75" header="0.3" footer="0.3"/>
  <pageSetup paperSize="17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I42"/>
  <sheetViews>
    <sheetView workbookViewId="0">
      <selection activeCell="B3" sqref="B3"/>
    </sheetView>
  </sheetViews>
  <sheetFormatPr baseColWidth="10" defaultColWidth="10.7109375" defaultRowHeight="15"/>
  <cols>
    <col min="1" max="1" width="3.42578125" bestFit="1" customWidth="1"/>
    <col min="2" max="2" width="42.85546875" customWidth="1"/>
    <col min="3" max="3" width="1" customWidth="1"/>
    <col min="6" max="6" width="11.140625" customWidth="1"/>
    <col min="9" max="9" width="11.42578125" style="416"/>
  </cols>
  <sheetData>
    <row r="1" spans="1:9">
      <c r="A1" s="513" t="s">
        <v>1203</v>
      </c>
    </row>
    <row r="2" spans="1:9">
      <c r="B2" t="s">
        <v>1205</v>
      </c>
    </row>
    <row r="3" spans="1:9">
      <c r="C3" t="s">
        <v>898</v>
      </c>
    </row>
    <row r="5" spans="1:9">
      <c r="A5" s="211" t="s">
        <v>1165</v>
      </c>
      <c r="B5" s="211" t="s">
        <v>1166</v>
      </c>
      <c r="C5" s="416" t="s">
        <v>898</v>
      </c>
      <c r="D5" s="460">
        <f>IF(SUM('1POMCAS'!E97:E99)=1,SUM('1POMCAS'!E97:E99),"ERROR: LA SUMA DE LA COLUMNA DEBE SER 100%")</f>
        <v>1</v>
      </c>
      <c r="E5" s="461">
        <f ca="1">IF(+'1POMCAS'!G97*'1POMCAS'!$E97+'1POMCAS'!G98*'1POMCAS'!$E98+'1POMCAS'!G99*'1POMCAS'!$E99=0,"N.A.",'1POMCAS'!G97*'1POMCAS'!$E97+'1POMCAS'!G98*'1POMCAS'!$E98+'1POMCAS'!G99*'1POMCAS'!$E99)</f>
        <v>0.44999999999999996</v>
      </c>
      <c r="F5" s="461">
        <f ca="1">IF(+'1POMCAS'!H97*'1POMCAS'!$E97+'1POMCAS'!H98*'1POMCAS'!$E98+'1POMCAS'!H99*'1POMCAS'!$E99=0,"N.A.",'1POMCAS'!H97*'1POMCAS'!$E97+'1POMCAS'!H98*'1POMCAS'!$E98+'1POMCAS'!H99*'1POMCAS'!$E99)</f>
        <v>1</v>
      </c>
      <c r="G5" s="461" t="str">
        <f ca="1">IF(+'1POMCAS'!I97*'1POMCAS'!$E97+'1POMCAS'!I98*'1POMCAS'!$E98+'1POMCAS'!I99*'1POMCAS'!$E99=0,"N.A.",'1POMCAS'!I97*'1POMCAS'!$E97+'1POMCAS'!I98*'1POMCAS'!$E98+'1POMCAS'!I99*'1POMCAS'!$E99)</f>
        <v>N.A.</v>
      </c>
      <c r="H5" s="461" t="str">
        <f ca="1">IF(+'1POMCAS'!J97*'1POMCAS'!$E97+'1POMCAS'!J98*'1POMCAS'!$E98+'1POMCAS'!J99*'1POMCAS'!$E99=0,"N.A.",'1POMCAS'!J97*'1POMCAS'!$E97+'1POMCAS'!J98*'1POMCAS'!$E98+'1POMCAS'!J99*'1POMCAS'!$E99)</f>
        <v>N.A.</v>
      </c>
      <c r="I5" s="461"/>
    </row>
    <row r="6" spans="1:9">
      <c r="A6" s="211" t="s">
        <v>1167</v>
      </c>
      <c r="B6" s="211" t="s">
        <v>131</v>
      </c>
      <c r="C6" s="416" t="s">
        <v>898</v>
      </c>
      <c r="D6" s="462"/>
      <c r="E6" s="462"/>
      <c r="F6" s="462"/>
      <c r="G6" s="462"/>
      <c r="H6" s="462"/>
      <c r="I6" s="462"/>
    </row>
    <row r="7" spans="1:9">
      <c r="A7" s="211" t="s">
        <v>1168</v>
      </c>
      <c r="B7" s="211" t="s">
        <v>162</v>
      </c>
      <c r="C7" s="416" t="s">
        <v>898</v>
      </c>
      <c r="D7" s="462"/>
      <c r="E7" s="462"/>
      <c r="F7" s="462"/>
      <c r="G7" s="462"/>
      <c r="H7" s="462"/>
      <c r="I7" s="462"/>
    </row>
    <row r="8" spans="1:9">
      <c r="A8" s="211" t="s">
        <v>1169</v>
      </c>
      <c r="B8" s="211" t="s">
        <v>183</v>
      </c>
      <c r="C8" s="416" t="s">
        <v>898</v>
      </c>
      <c r="D8" s="462"/>
      <c r="E8" s="462"/>
      <c r="F8" s="462"/>
      <c r="G8" s="462"/>
      <c r="H8" s="462"/>
      <c r="I8" s="462"/>
    </row>
    <row r="9" spans="1:9">
      <c r="A9" s="211" t="s">
        <v>1170</v>
      </c>
      <c r="B9" s="211" t="s">
        <v>200</v>
      </c>
      <c r="C9" s="416" t="s">
        <v>898</v>
      </c>
      <c r="D9" s="462"/>
      <c r="E9" s="462"/>
      <c r="F9" s="462"/>
      <c r="G9" s="462"/>
      <c r="H9" s="462"/>
      <c r="I9" s="462"/>
    </row>
    <row r="10" spans="1:9">
      <c r="A10" s="211" t="s">
        <v>1171</v>
      </c>
      <c r="B10" s="211" t="s">
        <v>220</v>
      </c>
      <c r="C10" s="416" t="s">
        <v>898</v>
      </c>
      <c r="D10" s="462"/>
      <c r="E10" s="462"/>
      <c r="F10" s="462"/>
      <c r="G10" s="462"/>
      <c r="H10" s="462"/>
      <c r="I10" s="462"/>
    </row>
    <row r="11" spans="1:9">
      <c r="A11" s="211" t="s">
        <v>1172</v>
      </c>
      <c r="B11" s="211" t="s">
        <v>280</v>
      </c>
      <c r="C11" s="416" t="s">
        <v>898</v>
      </c>
      <c r="D11" s="462"/>
      <c r="E11" s="462"/>
      <c r="F11" s="462"/>
      <c r="G11" s="462"/>
      <c r="H11" s="462"/>
      <c r="I11" s="462"/>
    </row>
    <row r="12" spans="1:9">
      <c r="A12" s="211" t="s">
        <v>1173</v>
      </c>
      <c r="B12" s="211" t="s">
        <v>314</v>
      </c>
      <c r="C12" s="416" t="s">
        <v>898</v>
      </c>
      <c r="D12" s="462"/>
      <c r="E12" s="462"/>
      <c r="F12" s="462"/>
      <c r="G12" s="462"/>
      <c r="H12" s="462"/>
      <c r="I12" s="462"/>
    </row>
    <row r="13" spans="1:9">
      <c r="A13" s="211" t="s">
        <v>1174</v>
      </c>
      <c r="B13" s="211" t="s">
        <v>348</v>
      </c>
      <c r="C13" s="416" t="s">
        <v>898</v>
      </c>
      <c r="D13" s="462"/>
      <c r="E13" s="462"/>
      <c r="F13" s="462"/>
      <c r="G13" s="462"/>
      <c r="H13" s="462"/>
      <c r="I13" s="462"/>
    </row>
    <row r="14" spans="1:9">
      <c r="A14" s="211" t="s">
        <v>1175</v>
      </c>
      <c r="B14" s="211" t="s">
        <v>396</v>
      </c>
      <c r="C14" s="416" t="s">
        <v>898</v>
      </c>
      <c r="D14" s="463"/>
      <c r="E14" s="463"/>
      <c r="F14" s="463"/>
      <c r="G14" s="463"/>
      <c r="H14" s="463"/>
      <c r="I14" s="463"/>
    </row>
    <row r="15" spans="1:9">
      <c r="A15" s="211" t="s">
        <v>1176</v>
      </c>
      <c r="B15" s="211" t="s">
        <v>418</v>
      </c>
      <c r="C15" s="416" t="s">
        <v>898</v>
      </c>
      <c r="D15" s="464" t="str">
        <f>IF(SUM('11Forest'!E26:E29)='11Forest'!E20,SUM('11Forest'!E26:E29),"ERROR: LA SUMA DE LA COLUMNA DEBE SER IGUAL A LA META ANUAL")</f>
        <v>ERROR: LA SUMA DE LA COLUMNA DEBE SER IGUAL A LA META ANUAL</v>
      </c>
      <c r="E15" s="464" t="str">
        <f>IF(SUM('11Forest'!F26:F29)='11Forest'!E20,SUM('11Forest'!F26:F29),"ERROR: LA SUMA DE LA COLUMNA DEBE SER IGUAL A LA META ANUAL")</f>
        <v>ERROR: LA SUMA DE LA COLUMNA DEBE SER IGUAL A LA META ANUAL</v>
      </c>
      <c r="F15" s="464" t="str">
        <f>IF(SUM('11Forest'!G26:G29)='11Forest'!E20,SUM('11Forest'!G26:G29),"ERROR: LA SUMA DE LA COLUMNA DEBE SER IGUAL A LA META ANUAL")</f>
        <v>ERROR: LA SUMA DE LA COLUMNA DEBE SER IGUAL A LA META ANUAL</v>
      </c>
      <c r="G15" s="464" t="str">
        <f>IF(SUM('11Forest'!H26:H29)='11Forest'!E20,SUM('11Forest'!H26:H29),"ERROR: LA SUMA DE LA COLUMNA DEBE SER IGUAL A LA META ANUAL")</f>
        <v>ERROR: LA SUMA DE LA COLUMNA DEBE SER IGUAL A LA META ANUAL</v>
      </c>
      <c r="H15" s="464"/>
      <c r="I15" s="464" t="str">
        <f>IF(SUM('11Forest'!E25:H25)='11Forest'!E20,SUM('11Forest'!E25:H25),"ERROR: LA SUMA DE LA COLUMNA DEBE SER IGUAL A LA META ANUAL")</f>
        <v>ERROR: LA SUMA DE LA COLUMNA DEBE SER IGUAL A LA META ANUAL</v>
      </c>
    </row>
    <row r="16" spans="1:9">
      <c r="A16" s="211" t="s">
        <v>1177</v>
      </c>
      <c r="B16" s="211" t="s">
        <v>449</v>
      </c>
      <c r="C16" s="416" t="s">
        <v>898</v>
      </c>
      <c r="D16" s="465"/>
      <c r="E16" s="465"/>
      <c r="F16" s="465"/>
      <c r="G16" s="465"/>
      <c r="H16" s="465"/>
      <c r="I16" s="465"/>
    </row>
    <row r="17" spans="1:9">
      <c r="A17" s="211" t="s">
        <v>1178</v>
      </c>
      <c r="B17" s="211" t="s">
        <v>480</v>
      </c>
      <c r="C17" s="416" t="s">
        <v>898</v>
      </c>
      <c r="D17" s="462"/>
      <c r="E17" s="462"/>
      <c r="F17" s="462"/>
      <c r="G17" s="462"/>
      <c r="H17" s="462"/>
      <c r="I17" s="462"/>
    </row>
    <row r="18" spans="1:9">
      <c r="A18" s="211" t="s">
        <v>1179</v>
      </c>
      <c r="B18" s="211" t="s">
        <v>526</v>
      </c>
      <c r="C18" s="416" t="s">
        <v>898</v>
      </c>
      <c r="D18" s="462"/>
      <c r="E18" s="462"/>
      <c r="F18" s="462"/>
      <c r="G18" s="462"/>
      <c r="H18" s="462"/>
      <c r="I18" s="462"/>
    </row>
    <row r="19" spans="1:9">
      <c r="A19" s="211" t="s">
        <v>1180</v>
      </c>
      <c r="B19" s="211" t="s">
        <v>557</v>
      </c>
      <c r="C19" s="416" t="s">
        <v>898</v>
      </c>
      <c r="D19" s="462"/>
      <c r="E19" s="462"/>
      <c r="F19" s="462"/>
      <c r="G19" s="462"/>
      <c r="H19" s="462"/>
      <c r="I19" s="462"/>
    </row>
    <row r="20" spans="1:9">
      <c r="A20" s="211" t="s">
        <v>1181</v>
      </c>
      <c r="B20" s="211" t="s">
        <v>585</v>
      </c>
      <c r="C20" s="416" t="s">
        <v>898</v>
      </c>
      <c r="D20" s="460" t="str">
        <f>IF(SUM('16MIZC'!H22:H29)=1,SUM('16MIZC'!H22:H29),"ERROR: LA SUMA DE LA COLUMNA DEBE SER 100%")</f>
        <v>ERROR: LA SUMA DE LA COLUMNA DEBE SER 100%</v>
      </c>
      <c r="E20" s="466">
        <f>SUM('16MIZC'!I22:I29)</f>
        <v>0</v>
      </c>
      <c r="F20" s="462"/>
      <c r="G20" s="462"/>
      <c r="H20" s="462"/>
      <c r="I20" s="462"/>
    </row>
    <row r="21" spans="1:9">
      <c r="A21" s="211" t="s">
        <v>1182</v>
      </c>
      <c r="B21" s="211" t="s">
        <v>634</v>
      </c>
      <c r="C21" s="416" t="s">
        <v>898</v>
      </c>
      <c r="D21" s="462"/>
      <c r="E21" s="462"/>
      <c r="F21" s="462"/>
      <c r="G21" s="462"/>
      <c r="H21" s="462"/>
      <c r="I21" s="462"/>
    </row>
    <row r="22" spans="1:9">
      <c r="A22" s="211" t="s">
        <v>1183</v>
      </c>
      <c r="B22" s="211" t="s">
        <v>655</v>
      </c>
      <c r="C22" s="416" t="s">
        <v>898</v>
      </c>
      <c r="D22" s="460" t="str">
        <f>IF(SUM('18Sector'!D37:D44)=1,SUM('18Sector'!D37:D44),"ERROR: LA SUMA DE LA COLUMNA DEBE SER 100%")</f>
        <v>ERROR: LA SUMA DE LA COLUMNA DEBE SER 100%</v>
      </c>
      <c r="E22" s="462"/>
      <c r="F22" s="462"/>
      <c r="G22" s="462"/>
      <c r="H22" s="462"/>
      <c r="I22" s="462"/>
    </row>
    <row r="23" spans="1:9">
      <c r="A23" s="211" t="s">
        <v>1184</v>
      </c>
      <c r="B23" s="211" t="s">
        <v>708</v>
      </c>
      <c r="C23" s="416" t="s">
        <v>898</v>
      </c>
      <c r="D23" s="460" t="str">
        <f>IF(SUM('19GAU'!H23:H29)=1,SUM('19GAU'!H23:H29),"ERROR: LA SUMA DE LA COLUMNA DEBE SER 100%")</f>
        <v>ERROR: LA SUMA DE LA COLUMNA DEBE SER 100%</v>
      </c>
      <c r="E23" s="466">
        <f>SUM('19GAU'!I22:I29)</f>
        <v>0</v>
      </c>
      <c r="F23" s="462"/>
      <c r="G23" s="462"/>
      <c r="H23" s="462"/>
      <c r="I23" s="462"/>
    </row>
    <row r="24" spans="1:9">
      <c r="A24" s="211" t="s">
        <v>1185</v>
      </c>
      <c r="B24" s="211" t="s">
        <v>784</v>
      </c>
      <c r="C24" s="416" t="s">
        <v>898</v>
      </c>
      <c r="D24" s="460" t="str">
        <f>IF(SUM('20Negoc'!D36:D41)=1,SUM('20Negoc'!D36:D41),"ERROR: LA SUMA DE LA COLUMNA DEBE SER 100%")</f>
        <v>ERROR: LA SUMA DE LA COLUMNA DEBE SER 100%</v>
      </c>
      <c r="E24" s="467" t="e">
        <f>+'20Negoc'!J30/'20Negoc'!I30</f>
        <v>#DIV/0!</v>
      </c>
      <c r="F24" s="467" t="e">
        <f>+'20Negoc'!K30/'20Negoc'!J30</f>
        <v>#DIV/0!</v>
      </c>
      <c r="G24" s="462"/>
      <c r="H24" s="462"/>
      <c r="I24" s="462"/>
    </row>
    <row r="25" spans="1:9">
      <c r="A25" s="211" t="s">
        <v>1186</v>
      </c>
      <c r="B25" s="211" t="s">
        <v>849</v>
      </c>
      <c r="C25" s="416" t="s">
        <v>898</v>
      </c>
      <c r="D25" s="462"/>
      <c r="E25" s="462"/>
      <c r="F25" s="462"/>
      <c r="G25" s="462"/>
      <c r="H25" s="462"/>
      <c r="I25" s="462"/>
    </row>
    <row r="26" spans="1:9">
      <c r="A26" s="211" t="s">
        <v>1187</v>
      </c>
      <c r="B26" s="211" t="s">
        <v>897</v>
      </c>
      <c r="C26" s="416" t="s">
        <v>898</v>
      </c>
      <c r="D26" s="460" t="str">
        <f>IF(SUM('22Autor'!F117:F121)=1,SUM('22Autor'!F117:F121),"ERROR: LA SUMA DE LA COLUMNA DEBE SER 100%")</f>
        <v>ERROR: LA SUMA DE LA COLUMNA DEBE SER 100%</v>
      </c>
      <c r="E26" s="462"/>
      <c r="F26" s="462"/>
      <c r="G26" s="462"/>
      <c r="H26" s="462"/>
      <c r="I26" s="462"/>
    </row>
    <row r="27" spans="1:9">
      <c r="A27" s="211" t="s">
        <v>1188</v>
      </c>
      <c r="B27" s="211" t="s">
        <v>961</v>
      </c>
      <c r="C27" s="416" t="s">
        <v>898</v>
      </c>
      <c r="D27" s="462"/>
      <c r="E27" s="462"/>
      <c r="F27" s="462"/>
      <c r="G27" s="462"/>
      <c r="H27" s="462"/>
      <c r="I27" s="462"/>
    </row>
    <row r="28" spans="1:9" ht="15.75" thickBot="1">
      <c r="A28" s="211" t="s">
        <v>1189</v>
      </c>
      <c r="B28" s="211" t="s">
        <v>982</v>
      </c>
      <c r="C28" s="416" t="s">
        <v>898</v>
      </c>
      <c r="D28" s="462"/>
      <c r="E28" s="462"/>
      <c r="F28" s="462"/>
      <c r="G28" s="462"/>
      <c r="H28" s="462"/>
      <c r="I28" s="462"/>
    </row>
    <row r="29" spans="1:9" ht="15.75" thickBot="1">
      <c r="A29" s="211" t="s">
        <v>1190</v>
      </c>
      <c r="B29" s="211" t="s">
        <v>1011</v>
      </c>
      <c r="C29" s="416" t="s">
        <v>898</v>
      </c>
      <c r="D29" s="450" t="str">
        <f>IF(SUM('25Redes'!F79:F80)=1,"","ERROR: LA SUMA DE LAS PONDERACIONES DEBE SER 100%")</f>
        <v/>
      </c>
      <c r="E29" s="468" t="e">
        <f>+'25Redes'!E79*'25Redes'!F79+'25Redes'!E80*'25Redes'!F80</f>
        <v>#DIV/0!</v>
      </c>
      <c r="F29" s="462"/>
      <c r="G29" s="462"/>
      <c r="H29" s="462"/>
      <c r="I29" s="462"/>
    </row>
    <row r="30" spans="1:9">
      <c r="A30" s="211" t="s">
        <v>1191</v>
      </c>
      <c r="B30" s="211" t="s">
        <v>1084</v>
      </c>
      <c r="C30" s="416" t="s">
        <v>898</v>
      </c>
      <c r="D30" s="462"/>
      <c r="E30" s="462"/>
      <c r="F30" s="462"/>
      <c r="G30" s="462"/>
      <c r="H30" s="462"/>
      <c r="I30" s="462"/>
    </row>
    <row r="31" spans="1:9">
      <c r="A31" s="211" t="s">
        <v>1192</v>
      </c>
      <c r="B31" s="211" t="s">
        <v>1131</v>
      </c>
      <c r="C31" s="416" t="s">
        <v>898</v>
      </c>
      <c r="D31" s="460" t="str">
        <f>IF(SUM('27Educa'!D36:D41)=1,SUM('27Educa'!D36:D41),"ERROR: LA SUMA DE LA COLUMNA DEBE SER 100%")</f>
        <v>ERROR: LA SUMA DE LA COLUMNA DEBE SER 100%</v>
      </c>
      <c r="E31" s="462"/>
      <c r="F31" s="462"/>
      <c r="G31" s="462"/>
      <c r="H31" s="462"/>
      <c r="I31" s="462"/>
    </row>
    <row r="32" spans="1:9">
      <c r="C32" s="416" t="s">
        <v>898</v>
      </c>
    </row>
    <row r="33" spans="3:6">
      <c r="C33" s="416" t="s">
        <v>898</v>
      </c>
      <c r="D33" s="514" t="s">
        <v>1268</v>
      </c>
      <c r="F33" s="538" t="s">
        <v>1270</v>
      </c>
    </row>
    <row r="34" spans="3:6">
      <c r="C34" s="416" t="s">
        <v>898</v>
      </c>
      <c r="D34" s="514" t="s">
        <v>1267</v>
      </c>
      <c r="F34" s="538" t="s">
        <v>1269</v>
      </c>
    </row>
    <row r="35" spans="3:6">
      <c r="C35" s="416" t="s">
        <v>898</v>
      </c>
    </row>
    <row r="36" spans="3:6">
      <c r="C36" s="416" t="s">
        <v>898</v>
      </c>
    </row>
    <row r="37" spans="3:6">
      <c r="C37" s="416" t="s">
        <v>898</v>
      </c>
    </row>
    <row r="38" spans="3:6">
      <c r="C38" s="416" t="s">
        <v>898</v>
      </c>
    </row>
    <row r="39" spans="3:6">
      <c r="C39" s="416" t="s">
        <v>898</v>
      </c>
    </row>
    <row r="40" spans="3:6">
      <c r="C40" s="416" t="s">
        <v>898</v>
      </c>
    </row>
    <row r="41" spans="3:6">
      <c r="C41" s="416" t="s">
        <v>898</v>
      </c>
    </row>
    <row r="42" spans="3:6">
      <c r="C42" s="416" t="s">
        <v>898</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31">
    <cfRule type="containsText" dxfId="11" priority="12" operator="containsText" text="ERROR">
      <formula>NOT(ISERROR(SEARCH("ERROR",D31)))</formula>
    </cfRule>
  </conditionalFormatting>
  <conditionalFormatting sqref="D5">
    <cfRule type="containsText" dxfId="10" priority="11" operator="containsText" text="ERROR">
      <formula>NOT(ISERROR(SEARCH("ERROR",D5)))</formula>
    </cfRule>
  </conditionalFormatting>
  <conditionalFormatting sqref="D20">
    <cfRule type="containsText" dxfId="9" priority="10" operator="containsText" text="ERROR">
      <formula>NOT(ISERROR(SEARCH("ERROR",D20)))</formula>
    </cfRule>
  </conditionalFormatting>
  <conditionalFormatting sqref="D22">
    <cfRule type="containsText" dxfId="8" priority="9" operator="containsText" text="ERROR">
      <formula>NOT(ISERROR(SEARCH("ERROR",D22)))</formula>
    </cfRule>
  </conditionalFormatting>
  <conditionalFormatting sqref="D23">
    <cfRule type="containsText" dxfId="7" priority="8" operator="containsText" text="ERROR">
      <formula>NOT(ISERROR(SEARCH("ERROR",D23)))</formula>
    </cfRule>
  </conditionalFormatting>
  <conditionalFormatting sqref="D24">
    <cfRule type="containsText" dxfId="6" priority="7" operator="containsText" text="ERROR">
      <formula>NOT(ISERROR(SEARCH("ERROR",D24)))</formula>
    </cfRule>
  </conditionalFormatting>
  <conditionalFormatting sqref="D15">
    <cfRule type="containsText" dxfId="5" priority="6" operator="containsText" text="ERROR">
      <formula>NOT(ISERROR(SEARCH("ERROR",D15)))</formula>
    </cfRule>
  </conditionalFormatting>
  <conditionalFormatting sqref="H15">
    <cfRule type="containsText" dxfId="4" priority="4" operator="containsText" text="ERROR">
      <formula>NOT(ISERROR(SEARCH("ERROR",H15)))</formula>
    </cfRule>
  </conditionalFormatting>
  <conditionalFormatting sqref="E15:G15">
    <cfRule type="containsText" dxfId="3" priority="5" operator="containsText" text="ERROR">
      <formula>NOT(ISERROR(SEARCH("ERROR",E15)))</formula>
    </cfRule>
  </conditionalFormatting>
  <conditionalFormatting sqref="D29">
    <cfRule type="containsText" dxfId="2" priority="3" operator="containsText" text="ERROR">
      <formula>NOT(ISERROR(SEARCH("ERROR",D29)))</formula>
    </cfRule>
  </conditionalFormatting>
  <conditionalFormatting sqref="D26">
    <cfRule type="containsText" dxfId="1" priority="2" operator="containsText" text="ERROR">
      <formula>NOT(ISERROR(SEARCH("ERROR",D26)))</formula>
    </cfRule>
  </conditionalFormatting>
  <conditionalFormatting sqref="I15">
    <cfRule type="containsText" dxfId="0" priority="1" operator="containsText" text="ERROR">
      <formula>NOT(ISERROR(SEARCH("ERROR",I15)))</formula>
    </cfRule>
  </conditionalFormatting>
  <hyperlinks>
    <hyperlink ref="A1" location="'ANEXO 3'!A1" display="VOLVER AL INDICE"/>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topLeftCell="A16" zoomScale="140" zoomScaleNormal="140" zoomScaleSheetLayoutView="100" workbookViewId="0">
      <selection activeCell="A21" sqref="A21"/>
    </sheetView>
  </sheetViews>
  <sheetFormatPr baseColWidth="10" defaultColWidth="11.42578125" defaultRowHeight="12.75"/>
  <cols>
    <col min="1" max="1" width="47.42578125" style="562" customWidth="1"/>
    <col min="2" max="2" width="84.140625" style="562" customWidth="1"/>
    <col min="3" max="5" width="11.42578125" style="562"/>
    <col min="6" max="6" width="21.42578125" style="562" customWidth="1"/>
    <col min="7" max="7" width="16.7109375" style="562" customWidth="1"/>
    <col min="8" max="8" width="15" style="562" customWidth="1"/>
    <col min="9" max="9" width="21.140625" style="562" customWidth="1"/>
    <col min="10" max="16384" width="11.42578125" style="562"/>
  </cols>
  <sheetData>
    <row r="1" spans="1:19" ht="130.5" customHeight="1" thickBot="1">
      <c r="A1" s="1171"/>
      <c r="B1" s="1171"/>
    </row>
    <row r="2" spans="1:19" ht="27" customHeight="1" thickBot="1">
      <c r="A2" s="1172" t="s">
        <v>1283</v>
      </c>
      <c r="B2" s="1173"/>
      <c r="F2" s="691"/>
      <c r="G2" s="691"/>
      <c r="H2" s="691"/>
      <c r="I2" s="691"/>
      <c r="J2" s="691"/>
      <c r="K2" s="691"/>
      <c r="L2" s="691"/>
      <c r="M2" s="691"/>
      <c r="N2" s="691"/>
      <c r="O2" s="691"/>
      <c r="P2" s="691"/>
      <c r="Q2" s="691"/>
      <c r="R2" s="691"/>
      <c r="S2" s="691"/>
    </row>
    <row r="3" spans="1:19" ht="24.75" customHeight="1" thickBot="1">
      <c r="A3" s="1174" t="s">
        <v>1284</v>
      </c>
      <c r="B3" s="1175"/>
      <c r="F3" s="691"/>
      <c r="G3" s="691"/>
      <c r="H3" s="691"/>
      <c r="I3" s="691"/>
      <c r="J3" s="691"/>
      <c r="K3" s="691"/>
      <c r="L3" s="691"/>
      <c r="M3" s="691"/>
      <c r="N3" s="691"/>
      <c r="O3" s="691"/>
      <c r="P3" s="691"/>
      <c r="Q3" s="691"/>
      <c r="R3" s="691"/>
      <c r="S3" s="691"/>
    </row>
    <row r="4" spans="1:19">
      <c r="A4" s="563" t="s">
        <v>1285</v>
      </c>
      <c r="B4" s="563" t="s">
        <v>1286</v>
      </c>
      <c r="F4" s="691"/>
      <c r="G4" s="691"/>
      <c r="H4" s="691"/>
      <c r="I4" s="691"/>
      <c r="J4" s="691"/>
      <c r="K4" s="691"/>
      <c r="L4" s="691"/>
      <c r="M4" s="691"/>
      <c r="N4" s="691"/>
      <c r="O4" s="691"/>
      <c r="P4" s="691"/>
      <c r="Q4" s="691"/>
      <c r="R4" s="691"/>
      <c r="S4" s="691"/>
    </row>
    <row r="5" spans="1:19" ht="36">
      <c r="A5" s="564" t="s">
        <v>1789</v>
      </c>
      <c r="B5" s="565" t="s">
        <v>1791</v>
      </c>
      <c r="F5" s="691"/>
      <c r="G5" s="691"/>
      <c r="H5" s="691"/>
      <c r="I5" s="691"/>
      <c r="J5" s="691"/>
      <c r="K5" s="691"/>
      <c r="L5" s="691"/>
      <c r="M5" s="691"/>
      <c r="N5" s="691"/>
      <c r="O5" s="691"/>
      <c r="P5" s="691"/>
      <c r="Q5" s="691"/>
      <c r="R5" s="691"/>
      <c r="S5" s="691"/>
    </row>
    <row r="6" spans="1:19" ht="34.5" customHeight="1">
      <c r="A6" s="564" t="s">
        <v>1287</v>
      </c>
      <c r="B6" s="565" t="s">
        <v>1792</v>
      </c>
      <c r="F6" s="691"/>
      <c r="G6" s="691"/>
      <c r="H6" s="691"/>
      <c r="I6" s="691"/>
      <c r="J6" s="691"/>
      <c r="K6" s="691"/>
      <c r="L6" s="691"/>
      <c r="M6" s="691"/>
      <c r="N6" s="691"/>
      <c r="O6" s="691"/>
      <c r="P6" s="691"/>
      <c r="Q6" s="691"/>
      <c r="R6" s="691"/>
      <c r="S6" s="691"/>
    </row>
    <row r="7" spans="1:19" ht="24" customHeight="1">
      <c r="A7" s="564" t="s">
        <v>1288</v>
      </c>
      <c r="B7" s="565" t="s">
        <v>1793</v>
      </c>
      <c r="F7" s="691"/>
      <c r="G7" s="691"/>
      <c r="H7" s="691"/>
      <c r="I7" s="691"/>
      <c r="J7" s="691"/>
      <c r="K7" s="691"/>
      <c r="L7" s="691"/>
      <c r="M7" s="691"/>
      <c r="N7" s="691"/>
      <c r="O7" s="691"/>
      <c r="P7" s="691"/>
      <c r="Q7" s="691"/>
      <c r="R7" s="691"/>
      <c r="S7" s="691"/>
    </row>
    <row r="8" spans="1:19" ht="32.25" customHeight="1">
      <c r="A8" s="564" t="s">
        <v>2114</v>
      </c>
      <c r="B8" s="565" t="s">
        <v>1289</v>
      </c>
      <c r="F8" s="691"/>
      <c r="G8" s="691"/>
      <c r="H8" s="691"/>
      <c r="I8" s="691"/>
      <c r="J8" s="691"/>
      <c r="K8" s="691"/>
      <c r="L8" s="691"/>
      <c r="M8" s="691"/>
      <c r="N8" s="691"/>
      <c r="O8" s="691"/>
      <c r="P8" s="691"/>
      <c r="Q8" s="691"/>
      <c r="R8" s="691"/>
      <c r="S8" s="691"/>
    </row>
    <row r="9" spans="1:19" ht="32.25" customHeight="1">
      <c r="A9" s="564" t="s">
        <v>2115</v>
      </c>
      <c r="B9" s="565" t="s">
        <v>2116</v>
      </c>
      <c r="F9" s="691"/>
      <c r="G9" s="691"/>
      <c r="H9" s="691"/>
      <c r="I9" s="691"/>
      <c r="J9" s="691"/>
      <c r="K9" s="691"/>
      <c r="L9" s="691"/>
      <c r="M9" s="691"/>
      <c r="N9" s="691"/>
      <c r="O9" s="691"/>
      <c r="P9" s="691"/>
      <c r="Q9" s="691"/>
      <c r="R9" s="691"/>
      <c r="S9" s="691"/>
    </row>
    <row r="10" spans="1:19" ht="49.5" customHeight="1">
      <c r="A10" s="564" t="s">
        <v>1290</v>
      </c>
      <c r="B10" s="565" t="s">
        <v>2117</v>
      </c>
      <c r="F10" s="691"/>
      <c r="G10" s="691"/>
      <c r="H10" s="691"/>
      <c r="I10" s="691"/>
      <c r="J10" s="691"/>
      <c r="K10" s="691"/>
      <c r="L10" s="691"/>
      <c r="M10" s="691"/>
      <c r="N10" s="691"/>
      <c r="O10" s="691"/>
      <c r="P10" s="691"/>
      <c r="Q10" s="691"/>
      <c r="R10" s="691"/>
      <c r="S10" s="691"/>
    </row>
    <row r="11" spans="1:19" ht="21" customHeight="1">
      <c r="A11" s="564" t="s">
        <v>1524</v>
      </c>
      <c r="B11" s="565" t="s">
        <v>2118</v>
      </c>
      <c r="F11" s="691"/>
      <c r="G11" s="691"/>
      <c r="H11" s="691"/>
      <c r="I11" s="691"/>
      <c r="J11" s="691"/>
      <c r="K11" s="691"/>
      <c r="L11" s="691"/>
      <c r="M11" s="691"/>
      <c r="N11" s="691"/>
      <c r="O11" s="691"/>
      <c r="P11" s="691"/>
      <c r="Q11" s="691"/>
      <c r="R11" s="691"/>
      <c r="S11" s="691"/>
    </row>
    <row r="12" spans="1:19" ht="21" customHeight="1">
      <c r="A12" s="688" t="s">
        <v>2119</v>
      </c>
      <c r="B12" s="565" t="s">
        <v>2121</v>
      </c>
      <c r="F12" s="691"/>
      <c r="G12" s="691"/>
      <c r="H12" s="691"/>
      <c r="I12" s="691"/>
      <c r="J12" s="691"/>
      <c r="K12" s="691"/>
      <c r="L12" s="691"/>
      <c r="M12" s="691"/>
      <c r="N12" s="691"/>
      <c r="O12" s="691"/>
      <c r="P12" s="691"/>
      <c r="Q12" s="691"/>
      <c r="R12" s="691"/>
      <c r="S12" s="691"/>
    </row>
    <row r="13" spans="1:19" ht="21" customHeight="1">
      <c r="A13" s="688" t="s">
        <v>1762</v>
      </c>
      <c r="B13" s="565" t="s">
        <v>2120</v>
      </c>
      <c r="F13" s="691"/>
      <c r="G13" s="691" t="s">
        <v>1746</v>
      </c>
      <c r="H13" s="691" t="s">
        <v>1759</v>
      </c>
      <c r="I13" s="691" t="s">
        <v>1760</v>
      </c>
      <c r="J13" s="691"/>
      <c r="K13" s="691"/>
      <c r="L13" s="691"/>
      <c r="M13" s="691"/>
      <c r="N13" s="691"/>
      <c r="O13" s="691"/>
      <c r="P13" s="691"/>
      <c r="Q13" s="691"/>
      <c r="R13" s="691"/>
      <c r="S13" s="691"/>
    </row>
    <row r="14" spans="1:19" ht="21" customHeight="1">
      <c r="A14" s="688" t="s">
        <v>1763</v>
      </c>
      <c r="B14" s="565" t="s">
        <v>2122</v>
      </c>
      <c r="F14" s="691"/>
      <c r="G14" s="691" t="s">
        <v>1756</v>
      </c>
      <c r="H14" s="691" t="s">
        <v>1755</v>
      </c>
      <c r="I14" s="691" t="s">
        <v>1757</v>
      </c>
      <c r="J14" s="691" t="s">
        <v>1758</v>
      </c>
      <c r="K14" s="691"/>
      <c r="L14" s="691"/>
      <c r="M14" s="691"/>
      <c r="N14" s="691"/>
      <c r="O14" s="691"/>
      <c r="P14" s="691"/>
      <c r="Q14" s="691"/>
      <c r="R14" s="691"/>
      <c r="S14" s="691"/>
    </row>
    <row r="15" spans="1:19" ht="21" customHeight="1">
      <c r="A15" s="688" t="s">
        <v>1764</v>
      </c>
      <c r="B15" s="565" t="s">
        <v>2123</v>
      </c>
      <c r="E15" s="562" t="s">
        <v>1747</v>
      </c>
      <c r="F15" s="691" t="s">
        <v>1748</v>
      </c>
      <c r="G15" s="691" t="s">
        <v>1749</v>
      </c>
      <c r="H15" s="691" t="s">
        <v>1750</v>
      </c>
      <c r="I15" s="691" t="s">
        <v>1751</v>
      </c>
      <c r="J15" s="691"/>
      <c r="K15" s="691"/>
      <c r="L15" s="691"/>
      <c r="M15" s="691"/>
      <c r="N15" s="691"/>
      <c r="O15" s="691"/>
      <c r="P15" s="691"/>
      <c r="Q15" s="691"/>
      <c r="R15" s="691"/>
      <c r="S15" s="691"/>
    </row>
    <row r="16" spans="1:19" ht="21" customHeight="1">
      <c r="A16" s="688" t="s">
        <v>1765</v>
      </c>
      <c r="B16" s="565" t="s">
        <v>2124</v>
      </c>
      <c r="F16" s="691"/>
      <c r="G16" s="691"/>
      <c r="H16" s="691"/>
      <c r="I16" s="691"/>
      <c r="J16" s="691"/>
      <c r="K16" s="691"/>
      <c r="L16" s="691"/>
      <c r="M16" s="691"/>
      <c r="N16" s="691"/>
      <c r="O16" s="691"/>
      <c r="P16" s="691"/>
      <c r="Q16" s="691"/>
      <c r="R16" s="691"/>
      <c r="S16" s="691"/>
    </row>
    <row r="17" spans="1:19" ht="21" customHeight="1">
      <c r="A17" s="688" t="s">
        <v>1766</v>
      </c>
      <c r="B17" s="689" t="s">
        <v>2125</v>
      </c>
      <c r="F17" s="691"/>
      <c r="G17" s="691"/>
      <c r="H17" s="691"/>
      <c r="I17" s="691"/>
      <c r="J17" s="691"/>
      <c r="K17" s="691"/>
      <c r="L17" s="691"/>
      <c r="M17" s="691"/>
      <c r="N17" s="691"/>
      <c r="O17" s="691"/>
      <c r="P17" s="691"/>
      <c r="Q17" s="691"/>
      <c r="R17" s="691"/>
      <c r="S17" s="691"/>
    </row>
    <row r="18" spans="1:19" ht="21" customHeight="1">
      <c r="A18" s="688" t="s">
        <v>1767</v>
      </c>
      <c r="B18" s="565" t="s">
        <v>2126</v>
      </c>
      <c r="F18" s="691"/>
      <c r="G18" s="691"/>
      <c r="H18" s="691"/>
      <c r="I18" s="691"/>
      <c r="J18" s="691"/>
      <c r="K18" s="691"/>
      <c r="L18" s="691"/>
      <c r="M18" s="691"/>
      <c r="N18" s="691"/>
      <c r="O18" s="691"/>
      <c r="P18" s="691"/>
      <c r="Q18" s="691"/>
      <c r="R18" s="691"/>
      <c r="S18" s="691"/>
    </row>
    <row r="19" spans="1:19" ht="21" customHeight="1">
      <c r="A19" s="688" t="s">
        <v>1768</v>
      </c>
      <c r="B19" s="565" t="s">
        <v>2127</v>
      </c>
      <c r="F19" s="691"/>
      <c r="G19" s="691"/>
      <c r="H19" s="691"/>
      <c r="I19" s="691"/>
      <c r="J19" s="691"/>
      <c r="K19" s="691"/>
      <c r="L19" s="691"/>
      <c r="M19" s="691"/>
      <c r="N19" s="691"/>
      <c r="O19" s="691"/>
      <c r="P19" s="691"/>
      <c r="Q19" s="691"/>
      <c r="R19" s="691"/>
      <c r="S19" s="691"/>
    </row>
    <row r="20" spans="1:19" ht="40.5" customHeight="1">
      <c r="A20" s="564" t="s">
        <v>2128</v>
      </c>
      <c r="B20" s="565" t="s">
        <v>1291</v>
      </c>
    </row>
    <row r="21" spans="1:19" ht="21.75" customHeight="1">
      <c r="A21" s="564" t="s">
        <v>2129</v>
      </c>
      <c r="B21" s="565" t="s">
        <v>1292</v>
      </c>
    </row>
    <row r="22" spans="1:19" ht="21.75" customHeight="1">
      <c r="A22" s="564" t="s">
        <v>2130</v>
      </c>
      <c r="B22" s="565" t="s">
        <v>1525</v>
      </c>
    </row>
    <row r="23" spans="1:19" ht="21" customHeight="1">
      <c r="A23" s="564" t="s">
        <v>2131</v>
      </c>
      <c r="B23" s="565" t="s">
        <v>2132</v>
      </c>
    </row>
    <row r="24" spans="1:19" ht="24.75" customHeight="1">
      <c r="A24" s="564" t="s">
        <v>2133</v>
      </c>
      <c r="B24" s="565" t="s">
        <v>2134</v>
      </c>
    </row>
    <row r="25" spans="1:19" ht="24.75" customHeight="1">
      <c r="A25" s="564" t="s">
        <v>1773</v>
      </c>
      <c r="B25" s="565" t="s">
        <v>2135</v>
      </c>
    </row>
    <row r="26" spans="1:19" ht="22.5" customHeight="1">
      <c r="A26" s="564" t="s">
        <v>2136</v>
      </c>
      <c r="B26" s="565" t="s">
        <v>1293</v>
      </c>
    </row>
    <row r="27" spans="1:19" ht="39" customHeight="1">
      <c r="A27" s="564" t="s">
        <v>2137</v>
      </c>
      <c r="B27" s="565" t="s">
        <v>1294</v>
      </c>
    </row>
    <row r="28" spans="1:19" ht="22.5" customHeight="1">
      <c r="A28" s="564" t="s">
        <v>2138</v>
      </c>
      <c r="B28" s="565" t="s">
        <v>1295</v>
      </c>
    </row>
    <row r="29" spans="1:19" ht="21.75" customHeight="1">
      <c r="A29" s="564" t="s">
        <v>1777</v>
      </c>
      <c r="B29" s="565" t="s">
        <v>1594</v>
      </c>
    </row>
    <row r="30" spans="1:19" ht="25.5" customHeight="1">
      <c r="A30" s="564" t="s">
        <v>2139</v>
      </c>
      <c r="B30" s="565" t="s">
        <v>1596</v>
      </c>
    </row>
    <row r="31" spans="1:19" ht="25.5" customHeight="1">
      <c r="A31" s="564" t="s">
        <v>2140</v>
      </c>
      <c r="B31" s="565" t="s">
        <v>1595</v>
      </c>
    </row>
    <row r="32" spans="1:19" ht="25.5" customHeight="1">
      <c r="A32" s="564" t="s">
        <v>2141</v>
      </c>
      <c r="B32" s="689" t="s">
        <v>2143</v>
      </c>
    </row>
    <row r="33" spans="1:2" ht="25.5" customHeight="1">
      <c r="A33" s="564" t="s">
        <v>2142</v>
      </c>
      <c r="B33" s="689" t="s">
        <v>2144</v>
      </c>
    </row>
    <row r="34" spans="1:2" ht="21" customHeight="1">
      <c r="A34" s="564" t="s">
        <v>2145</v>
      </c>
      <c r="B34" s="565" t="s">
        <v>1523</v>
      </c>
    </row>
    <row r="35" spans="1:2" ht="98.25" customHeight="1">
      <c r="A35" s="564" t="s">
        <v>2146</v>
      </c>
      <c r="B35" s="565" t="s">
        <v>1495</v>
      </c>
    </row>
    <row r="36" spans="1:2" ht="18">
      <c r="A36" s="564" t="s">
        <v>2148</v>
      </c>
      <c r="B36" s="565" t="s">
        <v>1593</v>
      </c>
    </row>
    <row r="37" spans="1:2" ht="18">
      <c r="A37" s="564" t="s">
        <v>2149</v>
      </c>
      <c r="B37" s="565" t="s">
        <v>1296</v>
      </c>
    </row>
    <row r="38" spans="1:2" ht="18">
      <c r="A38" s="738" t="s">
        <v>2150</v>
      </c>
      <c r="B38" s="739" t="s">
        <v>2151</v>
      </c>
    </row>
    <row r="39" spans="1:2">
      <c r="A39" s="738" t="s">
        <v>2152</v>
      </c>
      <c r="B39" s="739" t="s">
        <v>2153</v>
      </c>
    </row>
    <row r="40" spans="1:2" ht="13.5" thickBot="1">
      <c r="A40" s="566" t="s">
        <v>2154</v>
      </c>
      <c r="B40" s="567" t="s">
        <v>2155</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44"/>
  <sheetViews>
    <sheetView topLeftCell="A443" zoomScale="81" zoomScaleNormal="130" zoomScaleSheetLayoutView="100" workbookViewId="0">
      <selection activeCell="R15" sqref="R15"/>
    </sheetView>
  </sheetViews>
  <sheetFormatPr baseColWidth="10" defaultColWidth="11.42578125" defaultRowHeight="36" customHeight="1"/>
  <cols>
    <col min="1" max="1" width="10" style="673" customWidth="1"/>
    <col min="2" max="2" width="14.7109375" style="673" customWidth="1"/>
    <col min="3" max="3" width="14.140625" style="673" customWidth="1"/>
    <col min="4" max="4" width="16.140625" style="673" customWidth="1"/>
    <col min="5" max="10" width="11.42578125" style="673"/>
    <col min="11" max="11" width="92.5703125" style="673" customWidth="1"/>
    <col min="12" max="15" width="17.28515625" style="673" customWidth="1"/>
    <col min="16" max="16" width="25.7109375" style="673" customWidth="1"/>
    <col min="17" max="19" width="18.85546875" style="673" customWidth="1"/>
    <col min="20" max="20" width="19.28515625" style="673" customWidth="1"/>
    <col min="21" max="21" width="17.42578125" style="673" customWidth="1"/>
    <col min="22" max="22" width="14" style="673" customWidth="1"/>
    <col min="23" max="23" width="26.85546875" style="673" customWidth="1"/>
    <col min="24" max="24" width="29.140625" style="673" customWidth="1"/>
    <col min="25" max="25" width="36.140625" style="673" customWidth="1"/>
    <col min="26" max="16384" width="11.42578125" style="673"/>
  </cols>
  <sheetData>
    <row r="1" spans="1:25" ht="109.5" customHeight="1" thickBot="1">
      <c r="A1" s="1178"/>
      <c r="B1" s="1179"/>
      <c r="C1" s="1179"/>
      <c r="D1" s="1179"/>
      <c r="E1" s="1179"/>
      <c r="F1" s="1180"/>
      <c r="G1" s="1180"/>
      <c r="H1" s="1180"/>
      <c r="I1" s="1179"/>
      <c r="J1" s="1179"/>
      <c r="K1" s="1179"/>
      <c r="L1" s="1179"/>
      <c r="M1" s="1179"/>
      <c r="N1" s="1179"/>
      <c r="O1" s="1179"/>
      <c r="P1" s="1179"/>
      <c r="Q1" s="1179"/>
      <c r="R1" s="1179"/>
      <c r="S1" s="1179"/>
      <c r="T1" s="1179"/>
      <c r="U1" s="1179"/>
      <c r="V1" s="1179"/>
      <c r="W1" s="1181"/>
    </row>
    <row r="2" spans="1:25" ht="26.25" customHeight="1">
      <c r="A2" s="1182" t="s">
        <v>1447</v>
      </c>
      <c r="B2" s="1183"/>
      <c r="C2" s="1183"/>
      <c r="D2" s="1183"/>
      <c r="E2" s="1183"/>
      <c r="F2" s="1184"/>
      <c r="G2" s="1184"/>
      <c r="H2" s="1184"/>
      <c r="I2" s="1183"/>
      <c r="J2" s="1183"/>
      <c r="K2" s="1183"/>
      <c r="L2" s="1183"/>
      <c r="M2" s="1183"/>
      <c r="N2" s="1183"/>
      <c r="O2" s="1183"/>
      <c r="P2" s="1183"/>
      <c r="Q2" s="1183"/>
      <c r="R2" s="1183"/>
      <c r="S2" s="1183"/>
      <c r="T2" s="1183"/>
      <c r="U2" s="1183"/>
      <c r="V2" s="1183"/>
      <c r="W2" s="1185"/>
    </row>
    <row r="3" spans="1:25" ht="26.25" customHeight="1">
      <c r="A3" s="1186" t="s">
        <v>1351</v>
      </c>
      <c r="B3" s="1187"/>
      <c r="C3" s="1187"/>
      <c r="D3" s="1187"/>
      <c r="E3" s="1187"/>
      <c r="F3" s="1188"/>
      <c r="G3" s="1188"/>
      <c r="H3" s="1188"/>
      <c r="I3" s="1187"/>
      <c r="J3" s="1187"/>
      <c r="K3" s="1187"/>
      <c r="L3" s="1187"/>
      <c r="M3" s="1187"/>
      <c r="N3" s="1187"/>
      <c r="O3" s="1187"/>
      <c r="P3" s="1187"/>
      <c r="Q3" s="1187"/>
      <c r="R3" s="1187"/>
      <c r="S3" s="1187"/>
      <c r="T3" s="1187"/>
      <c r="U3" s="1187"/>
      <c r="V3" s="1187"/>
      <c r="W3" s="1189"/>
    </row>
    <row r="4" spans="1:25" ht="26.25" customHeight="1" thickBot="1">
      <c r="A4" s="1190" t="s">
        <v>1297</v>
      </c>
      <c r="B4" s="1191"/>
      <c r="C4" s="1191"/>
      <c r="D4" s="1191"/>
      <c r="E4" s="1191"/>
      <c r="F4" s="1192"/>
      <c r="G4" s="1192"/>
      <c r="H4" s="1192"/>
      <c r="I4" s="1191"/>
      <c r="J4" s="1191"/>
      <c r="K4" s="1191"/>
      <c r="L4" s="1191"/>
      <c r="M4" s="1191"/>
      <c r="N4" s="1191"/>
      <c r="O4" s="1191"/>
      <c r="P4" s="1191"/>
      <c r="Q4" s="1191"/>
      <c r="R4" s="1191"/>
      <c r="S4" s="1191"/>
      <c r="T4" s="1191"/>
      <c r="U4" s="1191"/>
      <c r="V4" s="1191"/>
      <c r="W4" s="1193"/>
    </row>
    <row r="5" spans="1:25" ht="36" customHeight="1" thickTop="1" thickBot="1">
      <c r="A5" s="1194" t="s">
        <v>1352</v>
      </c>
      <c r="B5" s="1195"/>
      <c r="C5" s="1195"/>
      <c r="D5" s="1195"/>
      <c r="E5" s="1195"/>
      <c r="F5" s="1195"/>
      <c r="G5" s="1195"/>
      <c r="H5" s="1195"/>
      <c r="I5" s="1196"/>
      <c r="J5" s="707"/>
      <c r="K5" s="1197" t="s">
        <v>1353</v>
      </c>
      <c r="L5" s="1197" t="s">
        <v>1354</v>
      </c>
      <c r="M5" s="1199" t="s">
        <v>1355</v>
      </c>
      <c r="N5" s="1199"/>
      <c r="O5" s="1197" t="s">
        <v>1356</v>
      </c>
      <c r="P5" s="1200" t="s">
        <v>1357</v>
      </c>
      <c r="Q5" s="1201"/>
      <c r="R5" s="1201"/>
      <c r="S5" s="1202"/>
      <c r="T5" s="1203" t="s">
        <v>1358</v>
      </c>
      <c r="U5" s="1197" t="s">
        <v>1359</v>
      </c>
      <c r="V5" s="1205" t="s">
        <v>1360</v>
      </c>
      <c r="W5" s="1197" t="s">
        <v>1361</v>
      </c>
      <c r="X5" s="1206" t="s">
        <v>1362</v>
      </c>
      <c r="Y5" s="1176" t="s">
        <v>1363</v>
      </c>
    </row>
    <row r="6" spans="1:25" s="585" customFormat="1" ht="35.25" thickTop="1" thickBot="1">
      <c r="A6" s="712" t="s">
        <v>1364</v>
      </c>
      <c r="B6" s="712" t="s">
        <v>1298</v>
      </c>
      <c r="C6" s="713" t="s">
        <v>1365</v>
      </c>
      <c r="D6" s="712" t="s">
        <v>1301</v>
      </c>
      <c r="E6" s="712" t="s">
        <v>1366</v>
      </c>
      <c r="F6" s="712" t="s">
        <v>1367</v>
      </c>
      <c r="G6" s="712" t="s">
        <v>1368</v>
      </c>
      <c r="H6" s="582" t="s">
        <v>1369</v>
      </c>
      <c r="I6" s="674" t="s">
        <v>1370</v>
      </c>
      <c r="J6" s="674"/>
      <c r="K6" s="1198"/>
      <c r="L6" s="1198"/>
      <c r="M6" s="705" t="s">
        <v>1371</v>
      </c>
      <c r="N6" s="583" t="s">
        <v>1372</v>
      </c>
      <c r="O6" s="1198"/>
      <c r="P6" s="584" t="s">
        <v>1373</v>
      </c>
      <c r="Q6" s="705" t="s">
        <v>1374</v>
      </c>
      <c r="R6" s="584" t="s">
        <v>1375</v>
      </c>
      <c r="S6" s="584" t="s">
        <v>1376</v>
      </c>
      <c r="T6" s="1204"/>
      <c r="U6" s="1198"/>
      <c r="V6" s="1197"/>
      <c r="W6" s="1198"/>
      <c r="X6" s="1207"/>
      <c r="Y6" s="1177"/>
    </row>
    <row r="7" spans="1:25" s="185" customFormat="1" ht="16.5" thickTop="1" thickBot="1">
      <c r="A7" s="587" t="s">
        <v>1377</v>
      </c>
      <c r="B7" s="587"/>
      <c r="C7" s="587"/>
      <c r="D7" s="587"/>
      <c r="E7" s="587"/>
      <c r="F7" s="587"/>
      <c r="G7" s="587"/>
      <c r="H7" s="586"/>
      <c r="I7" s="588"/>
      <c r="J7" s="588"/>
      <c r="K7" s="588" t="s">
        <v>1378</v>
      </c>
      <c r="L7" s="589">
        <f>+L8+L505+L511+L517+L518</f>
        <v>0</v>
      </c>
      <c r="M7" s="589">
        <f t="shared" ref="M7:V7" si="0">+M8+M505+M511+M517+M518</f>
        <v>0</v>
      </c>
      <c r="N7" s="589">
        <f t="shared" si="0"/>
        <v>0</v>
      </c>
      <c r="O7" s="589">
        <f t="shared" si="0"/>
        <v>0</v>
      </c>
      <c r="P7" s="589">
        <f t="shared" si="0"/>
        <v>0</v>
      </c>
      <c r="Q7" s="589">
        <f t="shared" si="0"/>
        <v>0</v>
      </c>
      <c r="R7" s="589">
        <f t="shared" si="0"/>
        <v>0</v>
      </c>
      <c r="S7" s="589">
        <f t="shared" si="0"/>
        <v>0</v>
      </c>
      <c r="T7" s="589">
        <f t="shared" si="0"/>
        <v>0</v>
      </c>
      <c r="U7" s="589">
        <f t="shared" si="0"/>
        <v>0</v>
      </c>
      <c r="V7" s="589">
        <f t="shared" si="0"/>
        <v>0</v>
      </c>
      <c r="W7" s="589"/>
      <c r="X7" s="714"/>
      <c r="Y7" s="714"/>
    </row>
    <row r="8" spans="1:25" s="185" customFormat="1" ht="16.5" thickTop="1" thickBot="1">
      <c r="A8" s="587" t="s">
        <v>1377</v>
      </c>
      <c r="B8" s="587" t="s">
        <v>1377</v>
      </c>
      <c r="C8" s="587"/>
      <c r="D8" s="587"/>
      <c r="E8" s="587"/>
      <c r="F8" s="587"/>
      <c r="G8" s="587"/>
      <c r="H8" s="586"/>
      <c r="I8" s="588"/>
      <c r="J8" s="588"/>
      <c r="K8" s="588" t="s">
        <v>1597</v>
      </c>
      <c r="L8" s="589">
        <f>+L9+L227</f>
        <v>0</v>
      </c>
      <c r="M8" s="589">
        <f t="shared" ref="M8:V8" si="1">+M9+M227</f>
        <v>0</v>
      </c>
      <c r="N8" s="589">
        <f t="shared" si="1"/>
        <v>0</v>
      </c>
      <c r="O8" s="589">
        <f t="shared" si="1"/>
        <v>0</v>
      </c>
      <c r="P8" s="589">
        <f t="shared" si="1"/>
        <v>0</v>
      </c>
      <c r="Q8" s="589">
        <f t="shared" si="1"/>
        <v>0</v>
      </c>
      <c r="R8" s="589">
        <f t="shared" si="1"/>
        <v>0</v>
      </c>
      <c r="S8" s="589">
        <f t="shared" si="1"/>
        <v>0</v>
      </c>
      <c r="T8" s="589">
        <f t="shared" si="1"/>
        <v>0</v>
      </c>
      <c r="U8" s="589">
        <f t="shared" si="1"/>
        <v>0</v>
      </c>
      <c r="V8" s="589">
        <f t="shared" si="1"/>
        <v>0</v>
      </c>
      <c r="W8" s="589"/>
      <c r="X8" s="714"/>
      <c r="Y8" s="714"/>
    </row>
    <row r="9" spans="1:25" s="684" customFormat="1" ht="16.5" thickTop="1" thickBot="1">
      <c r="A9" s="715">
        <v>1</v>
      </c>
      <c r="B9" s="591" t="s">
        <v>1377</v>
      </c>
      <c r="C9" s="591" t="s">
        <v>1377</v>
      </c>
      <c r="D9" s="591"/>
      <c r="E9" s="591"/>
      <c r="F9" s="591"/>
      <c r="G9" s="591"/>
      <c r="H9" s="590"/>
      <c r="I9" s="590"/>
      <c r="J9" s="590"/>
      <c r="K9" s="716" t="s">
        <v>1380</v>
      </c>
      <c r="L9" s="592">
        <f>+L10+L25</f>
        <v>0</v>
      </c>
      <c r="M9" s="592">
        <f t="shared" ref="M9:V9" si="2">+M10+M25</f>
        <v>0</v>
      </c>
      <c r="N9" s="592">
        <f t="shared" si="2"/>
        <v>0</v>
      </c>
      <c r="O9" s="592">
        <f t="shared" si="2"/>
        <v>0</v>
      </c>
      <c r="P9" s="592">
        <f t="shared" si="2"/>
        <v>0</v>
      </c>
      <c r="Q9" s="592">
        <f t="shared" si="2"/>
        <v>0</v>
      </c>
      <c r="R9" s="592">
        <f t="shared" si="2"/>
        <v>0</v>
      </c>
      <c r="S9" s="592">
        <f t="shared" si="2"/>
        <v>0</v>
      </c>
      <c r="T9" s="592">
        <f t="shared" si="2"/>
        <v>0</v>
      </c>
      <c r="U9" s="592">
        <f t="shared" si="2"/>
        <v>0</v>
      </c>
      <c r="V9" s="592">
        <f t="shared" si="2"/>
        <v>0</v>
      </c>
      <c r="W9" s="592"/>
      <c r="X9" s="683"/>
      <c r="Y9" s="683"/>
    </row>
    <row r="10" spans="1:25" s="185" customFormat="1" ht="16.5" thickTop="1" thickBot="1">
      <c r="A10" s="594">
        <v>1</v>
      </c>
      <c r="B10" s="675" t="s">
        <v>1377</v>
      </c>
      <c r="C10" s="675" t="s">
        <v>1377</v>
      </c>
      <c r="D10" s="675" t="s">
        <v>1379</v>
      </c>
      <c r="E10" s="675"/>
      <c r="F10" s="675"/>
      <c r="G10" s="675"/>
      <c r="H10" s="706"/>
      <c r="I10" s="706"/>
      <c r="J10" s="706"/>
      <c r="K10" s="670" t="s">
        <v>1381</v>
      </c>
      <c r="L10" s="595">
        <f>+L11</f>
        <v>0</v>
      </c>
      <c r="M10" s="595">
        <f t="shared" ref="M10:V10" si="3">+M11</f>
        <v>0</v>
      </c>
      <c r="N10" s="595">
        <f t="shared" si="3"/>
        <v>0</v>
      </c>
      <c r="O10" s="595">
        <f>+O11</f>
        <v>0</v>
      </c>
      <c r="P10" s="595">
        <f t="shared" si="3"/>
        <v>0</v>
      </c>
      <c r="Q10" s="595">
        <f t="shared" si="3"/>
        <v>0</v>
      </c>
      <c r="R10" s="595">
        <f t="shared" si="3"/>
        <v>0</v>
      </c>
      <c r="S10" s="595">
        <f t="shared" si="3"/>
        <v>0</v>
      </c>
      <c r="T10" s="595">
        <f t="shared" si="3"/>
        <v>0</v>
      </c>
      <c r="U10" s="595">
        <f t="shared" si="3"/>
        <v>0</v>
      </c>
      <c r="V10" s="595">
        <f t="shared" si="3"/>
        <v>0</v>
      </c>
      <c r="W10" s="595"/>
      <c r="X10" s="714"/>
      <c r="Y10" s="714"/>
    </row>
    <row r="11" spans="1:25" s="185" customFormat="1" ht="22.5" customHeight="1" thickTop="1" thickBot="1">
      <c r="A11" s="594">
        <v>1</v>
      </c>
      <c r="B11" s="675" t="s">
        <v>1377</v>
      </c>
      <c r="C11" s="675" t="s">
        <v>1377</v>
      </c>
      <c r="D11" s="675" t="s">
        <v>1379</v>
      </c>
      <c r="E11" s="675" t="s">
        <v>1379</v>
      </c>
      <c r="F11" s="675"/>
      <c r="G11" s="675"/>
      <c r="H11" s="706"/>
      <c r="I11" s="706"/>
      <c r="J11" s="706"/>
      <c r="K11" s="670" t="s">
        <v>1382</v>
      </c>
      <c r="L11" s="595">
        <f>+L12+L21</f>
        <v>0</v>
      </c>
      <c r="M11" s="595">
        <f t="shared" ref="M11:V11" si="4">+M12+M21</f>
        <v>0</v>
      </c>
      <c r="N11" s="595">
        <f t="shared" si="4"/>
        <v>0</v>
      </c>
      <c r="O11" s="595">
        <f t="shared" si="4"/>
        <v>0</v>
      </c>
      <c r="P11" s="595">
        <f t="shared" si="4"/>
        <v>0</v>
      </c>
      <c r="Q11" s="595">
        <f t="shared" si="4"/>
        <v>0</v>
      </c>
      <c r="R11" s="595">
        <f t="shared" si="4"/>
        <v>0</v>
      </c>
      <c r="S11" s="595">
        <f t="shared" si="4"/>
        <v>0</v>
      </c>
      <c r="T11" s="595">
        <f t="shared" si="4"/>
        <v>0</v>
      </c>
      <c r="U11" s="595">
        <f t="shared" si="4"/>
        <v>0</v>
      </c>
      <c r="V11" s="595">
        <f t="shared" si="4"/>
        <v>0</v>
      </c>
      <c r="W11" s="595"/>
      <c r="X11" s="714"/>
      <c r="Y11" s="714"/>
    </row>
    <row r="12" spans="1:25" s="185" customFormat="1" ht="22.5" customHeight="1" thickTop="1" thickBot="1">
      <c r="A12" s="594">
        <v>1</v>
      </c>
      <c r="B12" s="594">
        <v>1</v>
      </c>
      <c r="C12" s="594">
        <v>1</v>
      </c>
      <c r="D12" s="675" t="s">
        <v>1379</v>
      </c>
      <c r="E12" s="675" t="s">
        <v>1379</v>
      </c>
      <c r="F12" s="675" t="s">
        <v>1641</v>
      </c>
      <c r="G12" s="675"/>
      <c r="H12" s="706"/>
      <c r="I12" s="706"/>
      <c r="J12" s="706"/>
      <c r="K12" s="670" t="s">
        <v>1640</v>
      </c>
      <c r="L12" s="595">
        <f>+L13+L17</f>
        <v>0</v>
      </c>
      <c r="M12" s="595">
        <f t="shared" ref="M12:V12" si="5">+M13+M17</f>
        <v>0</v>
      </c>
      <c r="N12" s="595">
        <f t="shared" si="5"/>
        <v>0</v>
      </c>
      <c r="O12" s="595">
        <f t="shared" si="5"/>
        <v>0</v>
      </c>
      <c r="P12" s="595">
        <f t="shared" si="5"/>
        <v>0</v>
      </c>
      <c r="Q12" s="595">
        <f t="shared" si="5"/>
        <v>0</v>
      </c>
      <c r="R12" s="595">
        <f t="shared" si="5"/>
        <v>0</v>
      </c>
      <c r="S12" s="595">
        <f t="shared" si="5"/>
        <v>0</v>
      </c>
      <c r="T12" s="595">
        <f t="shared" si="5"/>
        <v>0</v>
      </c>
      <c r="U12" s="595">
        <f t="shared" si="5"/>
        <v>0</v>
      </c>
      <c r="V12" s="595">
        <f t="shared" si="5"/>
        <v>0</v>
      </c>
      <c r="W12" s="595"/>
      <c r="X12" s="714"/>
      <c r="Y12" s="714"/>
    </row>
    <row r="13" spans="1:25" ht="22.5" customHeight="1" thickTop="1" thickBot="1">
      <c r="A13" s="594">
        <v>1</v>
      </c>
      <c r="B13" s="594">
        <v>1</v>
      </c>
      <c r="C13" s="594">
        <v>1</v>
      </c>
      <c r="D13" s="675" t="s">
        <v>1379</v>
      </c>
      <c r="E13" s="675" t="s">
        <v>1379</v>
      </c>
      <c r="F13" s="675" t="s">
        <v>1641</v>
      </c>
      <c r="G13" s="675" t="s">
        <v>1379</v>
      </c>
      <c r="H13" s="675"/>
      <c r="I13" s="675"/>
      <c r="J13" s="675"/>
      <c r="K13" s="671" t="s">
        <v>1642</v>
      </c>
      <c r="L13" s="595">
        <f>SUBTOTAL(9,L14:L16)</f>
        <v>0</v>
      </c>
      <c r="M13" s="595">
        <f t="shared" ref="M13:V13" si="6">SUBTOTAL(9,M14:M16)</f>
        <v>0</v>
      </c>
      <c r="N13" s="595">
        <f t="shared" si="6"/>
        <v>0</v>
      </c>
      <c r="O13" s="595">
        <f t="shared" si="6"/>
        <v>0</v>
      </c>
      <c r="P13" s="595">
        <f t="shared" si="6"/>
        <v>0</v>
      </c>
      <c r="Q13" s="595">
        <f t="shared" si="6"/>
        <v>0</v>
      </c>
      <c r="R13" s="595">
        <f t="shared" si="6"/>
        <v>0</v>
      </c>
      <c r="S13" s="595">
        <f t="shared" si="6"/>
        <v>0</v>
      </c>
      <c r="T13" s="595">
        <f t="shared" si="6"/>
        <v>0</v>
      </c>
      <c r="U13" s="595">
        <f t="shared" si="6"/>
        <v>0</v>
      </c>
      <c r="V13" s="595">
        <f t="shared" si="6"/>
        <v>0</v>
      </c>
      <c r="W13" s="595"/>
      <c r="X13" s="714"/>
      <c r="Y13" s="714"/>
    </row>
    <row r="14" spans="1:25" ht="22.5" customHeight="1" thickTop="1" thickBot="1">
      <c r="A14" s="594">
        <v>1</v>
      </c>
      <c r="B14" s="594">
        <v>1</v>
      </c>
      <c r="C14" s="594">
        <v>1</v>
      </c>
      <c r="D14" s="675" t="s">
        <v>1379</v>
      </c>
      <c r="E14" s="675" t="s">
        <v>1379</v>
      </c>
      <c r="F14" s="675" t="s">
        <v>1641</v>
      </c>
      <c r="G14" s="675" t="s">
        <v>1379</v>
      </c>
      <c r="H14" s="675" t="s">
        <v>1377</v>
      </c>
      <c r="I14" s="675"/>
      <c r="J14" s="675"/>
      <c r="K14" s="671" t="s">
        <v>1794</v>
      </c>
      <c r="L14" s="595"/>
      <c r="M14" s="595"/>
      <c r="N14" s="595"/>
      <c r="O14" s="595">
        <f>+L14+M14-N14</f>
        <v>0</v>
      </c>
      <c r="P14" s="595"/>
      <c r="Q14" s="595"/>
      <c r="R14" s="595"/>
      <c r="S14" s="595"/>
      <c r="T14" s="595"/>
      <c r="U14" s="595"/>
      <c r="V14" s="595"/>
      <c r="W14" s="595"/>
      <c r="X14" s="714"/>
      <c r="Y14" s="714"/>
    </row>
    <row r="15" spans="1:25" ht="22.5" customHeight="1" thickTop="1" thickBot="1">
      <c r="A15" s="594">
        <v>1</v>
      </c>
      <c r="B15" s="594">
        <v>1</v>
      </c>
      <c r="C15" s="594">
        <v>1</v>
      </c>
      <c r="D15" s="675" t="s">
        <v>1379</v>
      </c>
      <c r="E15" s="675" t="s">
        <v>1379</v>
      </c>
      <c r="F15" s="675" t="s">
        <v>1641</v>
      </c>
      <c r="G15" s="675" t="s">
        <v>1379</v>
      </c>
      <c r="H15" s="675" t="s">
        <v>1459</v>
      </c>
      <c r="I15" s="675"/>
      <c r="J15" s="675"/>
      <c r="K15" s="671" t="s">
        <v>1795</v>
      </c>
      <c r="L15" s="595"/>
      <c r="M15" s="595"/>
      <c r="N15" s="595"/>
      <c r="O15" s="595">
        <f t="shared" ref="O15:O16" si="7">+L15+M15-N15</f>
        <v>0</v>
      </c>
      <c r="P15" s="595"/>
      <c r="Q15" s="595"/>
      <c r="R15" s="595"/>
      <c r="S15" s="595"/>
      <c r="T15" s="595"/>
      <c r="U15" s="595"/>
      <c r="V15" s="595"/>
      <c r="W15" s="595"/>
      <c r="X15" s="714"/>
      <c r="Y15" s="714"/>
    </row>
    <row r="16" spans="1:25" ht="22.5" customHeight="1" thickTop="1" thickBot="1">
      <c r="A16" s="594">
        <v>1</v>
      </c>
      <c r="B16" s="594">
        <v>1</v>
      </c>
      <c r="C16" s="594">
        <v>1</v>
      </c>
      <c r="D16" s="675" t="s">
        <v>1379</v>
      </c>
      <c r="E16" s="675" t="s">
        <v>1379</v>
      </c>
      <c r="F16" s="675" t="s">
        <v>1641</v>
      </c>
      <c r="G16" s="675" t="s">
        <v>1379</v>
      </c>
      <c r="H16" s="675" t="s">
        <v>1796</v>
      </c>
      <c r="I16" s="675"/>
      <c r="J16" s="675"/>
      <c r="K16" s="671" t="s">
        <v>1797</v>
      </c>
      <c r="L16" s="595"/>
      <c r="M16" s="595"/>
      <c r="N16" s="595"/>
      <c r="O16" s="595">
        <f t="shared" si="7"/>
        <v>0</v>
      </c>
      <c r="P16" s="595"/>
      <c r="Q16" s="595"/>
      <c r="R16" s="595"/>
      <c r="S16" s="595"/>
      <c r="T16" s="595"/>
      <c r="U16" s="595"/>
      <c r="V16" s="595"/>
      <c r="W16" s="595"/>
      <c r="X16" s="714"/>
      <c r="Y16" s="714"/>
    </row>
    <row r="17" spans="1:25" ht="22.5" customHeight="1" thickTop="1" thickBot="1">
      <c r="A17" s="594">
        <v>1</v>
      </c>
      <c r="B17" s="594">
        <v>1</v>
      </c>
      <c r="C17" s="594">
        <v>1</v>
      </c>
      <c r="D17" s="675" t="s">
        <v>1379</v>
      </c>
      <c r="E17" s="675" t="s">
        <v>1379</v>
      </c>
      <c r="F17" s="675" t="s">
        <v>1641</v>
      </c>
      <c r="G17" s="675" t="s">
        <v>1384</v>
      </c>
      <c r="H17" s="675"/>
      <c r="I17" s="675"/>
      <c r="J17" s="675"/>
      <c r="K17" s="671" t="s">
        <v>1643</v>
      </c>
      <c r="L17" s="596">
        <f>SUBTOTAL(9,L18:L20)</f>
        <v>0</v>
      </c>
      <c r="M17" s="596">
        <f t="shared" ref="M17:V17" si="8">SUBTOTAL(9,M18:M20)</f>
        <v>0</v>
      </c>
      <c r="N17" s="596">
        <f t="shared" si="8"/>
        <v>0</v>
      </c>
      <c r="O17" s="596">
        <f t="shared" si="8"/>
        <v>0</v>
      </c>
      <c r="P17" s="596">
        <f t="shared" si="8"/>
        <v>0</v>
      </c>
      <c r="Q17" s="596">
        <f t="shared" si="8"/>
        <v>0</v>
      </c>
      <c r="R17" s="596">
        <f t="shared" si="8"/>
        <v>0</v>
      </c>
      <c r="S17" s="596">
        <f t="shared" si="8"/>
        <v>0</v>
      </c>
      <c r="T17" s="596">
        <f t="shared" si="8"/>
        <v>0</v>
      </c>
      <c r="U17" s="596">
        <f t="shared" si="8"/>
        <v>0</v>
      </c>
      <c r="V17" s="596">
        <f t="shared" si="8"/>
        <v>0</v>
      </c>
      <c r="W17" s="596"/>
      <c r="X17" s="714"/>
      <c r="Y17" s="714"/>
    </row>
    <row r="18" spans="1:25" ht="22.5" customHeight="1" thickTop="1" thickBot="1">
      <c r="A18" s="594">
        <v>1</v>
      </c>
      <c r="B18" s="594">
        <v>1</v>
      </c>
      <c r="C18" s="594">
        <v>1</v>
      </c>
      <c r="D18" s="675" t="s">
        <v>1379</v>
      </c>
      <c r="E18" s="675" t="s">
        <v>1379</v>
      </c>
      <c r="F18" s="675" t="s">
        <v>1641</v>
      </c>
      <c r="G18" s="675" t="s">
        <v>1384</v>
      </c>
      <c r="H18" s="675" t="s">
        <v>1377</v>
      </c>
      <c r="I18" s="675"/>
      <c r="J18" s="675"/>
      <c r="K18" s="671" t="s">
        <v>1798</v>
      </c>
      <c r="L18" s="596"/>
      <c r="M18" s="596"/>
      <c r="N18" s="596"/>
      <c r="O18" s="595">
        <f>+L18+M18-N18</f>
        <v>0</v>
      </c>
      <c r="P18" s="596"/>
      <c r="Q18" s="596"/>
      <c r="R18" s="596"/>
      <c r="S18" s="596"/>
      <c r="T18" s="596"/>
      <c r="U18" s="596"/>
      <c r="V18" s="596"/>
      <c r="W18" s="596"/>
      <c r="X18" s="714"/>
      <c r="Y18" s="714"/>
    </row>
    <row r="19" spans="1:25" ht="22.5" customHeight="1" thickTop="1" thickBot="1">
      <c r="A19" s="594">
        <v>1</v>
      </c>
      <c r="B19" s="594">
        <v>1</v>
      </c>
      <c r="C19" s="594">
        <v>1</v>
      </c>
      <c r="D19" s="675" t="s">
        <v>1379</v>
      </c>
      <c r="E19" s="675" t="s">
        <v>1379</v>
      </c>
      <c r="F19" s="675" t="s">
        <v>1641</v>
      </c>
      <c r="G19" s="675" t="s">
        <v>1384</v>
      </c>
      <c r="H19" s="675" t="s">
        <v>1459</v>
      </c>
      <c r="I19" s="675"/>
      <c r="J19" s="675"/>
      <c r="K19" s="671" t="s">
        <v>1799</v>
      </c>
      <c r="L19" s="596"/>
      <c r="M19" s="596"/>
      <c r="N19" s="596"/>
      <c r="O19" s="595">
        <f>+L19+M19-N19</f>
        <v>0</v>
      </c>
      <c r="P19" s="596"/>
      <c r="Q19" s="596"/>
      <c r="R19" s="596"/>
      <c r="S19" s="596"/>
      <c r="T19" s="596"/>
      <c r="U19" s="596"/>
      <c r="V19" s="596"/>
      <c r="W19" s="596"/>
      <c r="X19" s="714"/>
      <c r="Y19" s="714"/>
    </row>
    <row r="20" spans="1:25" ht="22.5" customHeight="1" thickTop="1" thickBot="1">
      <c r="A20" s="594">
        <v>1</v>
      </c>
      <c r="B20" s="594">
        <v>1</v>
      </c>
      <c r="C20" s="594">
        <v>1</v>
      </c>
      <c r="D20" s="675" t="s">
        <v>1379</v>
      </c>
      <c r="E20" s="675" t="s">
        <v>1379</v>
      </c>
      <c r="F20" s="675" t="s">
        <v>1641</v>
      </c>
      <c r="G20" s="675" t="s">
        <v>1384</v>
      </c>
      <c r="H20" s="675" t="s">
        <v>1796</v>
      </c>
      <c r="I20" s="675"/>
      <c r="J20" s="675"/>
      <c r="K20" s="671" t="s">
        <v>1800</v>
      </c>
      <c r="L20" s="596"/>
      <c r="M20" s="596"/>
      <c r="N20" s="596"/>
      <c r="O20" s="595">
        <f>+L20+M20-N20</f>
        <v>0</v>
      </c>
      <c r="P20" s="596"/>
      <c r="Q20" s="596"/>
      <c r="R20" s="596"/>
      <c r="S20" s="596"/>
      <c r="T20" s="596"/>
      <c r="U20" s="596"/>
      <c r="V20" s="596"/>
      <c r="W20" s="596"/>
      <c r="X20" s="714"/>
      <c r="Y20" s="714"/>
    </row>
    <row r="21" spans="1:25" ht="22.5" customHeight="1" thickTop="1" thickBot="1">
      <c r="A21" s="594">
        <v>1</v>
      </c>
      <c r="B21" s="594">
        <v>1</v>
      </c>
      <c r="C21" s="594">
        <v>1</v>
      </c>
      <c r="D21" s="675" t="s">
        <v>1379</v>
      </c>
      <c r="E21" s="675" t="s">
        <v>1379</v>
      </c>
      <c r="F21" s="675" t="s">
        <v>1645</v>
      </c>
      <c r="G21" s="717"/>
      <c r="H21" s="675"/>
      <c r="I21" s="675"/>
      <c r="J21" s="675"/>
      <c r="K21" s="671" t="s">
        <v>1644</v>
      </c>
      <c r="L21" s="596">
        <f>SUBTOTAL(9,L22:L24)</f>
        <v>0</v>
      </c>
      <c r="M21" s="596">
        <f t="shared" ref="M21:V21" si="9">SUBTOTAL(9,M22:M24)</f>
        <v>0</v>
      </c>
      <c r="N21" s="596">
        <f t="shared" si="9"/>
        <v>0</v>
      </c>
      <c r="O21" s="596">
        <f t="shared" si="9"/>
        <v>0</v>
      </c>
      <c r="P21" s="596">
        <f t="shared" si="9"/>
        <v>0</v>
      </c>
      <c r="Q21" s="596">
        <f t="shared" si="9"/>
        <v>0</v>
      </c>
      <c r="R21" s="596">
        <f t="shared" si="9"/>
        <v>0</v>
      </c>
      <c r="S21" s="596">
        <f t="shared" si="9"/>
        <v>0</v>
      </c>
      <c r="T21" s="596">
        <f t="shared" si="9"/>
        <v>0</v>
      </c>
      <c r="U21" s="596">
        <f t="shared" si="9"/>
        <v>0</v>
      </c>
      <c r="V21" s="596">
        <f t="shared" si="9"/>
        <v>0</v>
      </c>
      <c r="W21" s="596"/>
      <c r="X21" s="714"/>
      <c r="Y21" s="714"/>
    </row>
    <row r="22" spans="1:25" ht="22.5" customHeight="1" thickTop="1" thickBot="1">
      <c r="A22" s="594">
        <v>1</v>
      </c>
      <c r="B22" s="594">
        <v>1</v>
      </c>
      <c r="C22" s="594">
        <v>1</v>
      </c>
      <c r="D22" s="675" t="s">
        <v>1379</v>
      </c>
      <c r="E22" s="675" t="s">
        <v>1379</v>
      </c>
      <c r="F22" s="675" t="s">
        <v>1645</v>
      </c>
      <c r="G22" s="717">
        <v>1</v>
      </c>
      <c r="H22" s="675"/>
      <c r="I22" s="675"/>
      <c r="J22" s="675"/>
      <c r="K22" s="671" t="s">
        <v>1801</v>
      </c>
      <c r="L22" s="596"/>
      <c r="M22" s="596"/>
      <c r="N22" s="596"/>
      <c r="O22" s="595">
        <f>+L22+M22-N22</f>
        <v>0</v>
      </c>
      <c r="P22" s="596"/>
      <c r="Q22" s="596"/>
      <c r="R22" s="596"/>
      <c r="S22" s="596"/>
      <c r="T22" s="596"/>
      <c r="U22" s="596"/>
      <c r="V22" s="596"/>
      <c r="W22" s="596"/>
      <c r="X22" s="714"/>
      <c r="Y22" s="714"/>
    </row>
    <row r="23" spans="1:25" ht="22.5" customHeight="1" thickTop="1" thickBot="1">
      <c r="A23" s="594">
        <v>1</v>
      </c>
      <c r="B23" s="594">
        <v>1</v>
      </c>
      <c r="C23" s="594">
        <v>1</v>
      </c>
      <c r="D23" s="675" t="s">
        <v>1379</v>
      </c>
      <c r="E23" s="675" t="s">
        <v>1379</v>
      </c>
      <c r="F23" s="675" t="s">
        <v>1645</v>
      </c>
      <c r="G23" s="717">
        <v>2</v>
      </c>
      <c r="H23" s="675"/>
      <c r="I23" s="675"/>
      <c r="J23" s="675"/>
      <c r="K23" s="671" t="s">
        <v>1802</v>
      </c>
      <c r="L23" s="596"/>
      <c r="M23" s="596"/>
      <c r="N23" s="596"/>
      <c r="O23" s="595">
        <f>+L23+M23-N23</f>
        <v>0</v>
      </c>
      <c r="P23" s="596"/>
      <c r="Q23" s="596"/>
      <c r="R23" s="596"/>
      <c r="S23" s="596"/>
      <c r="T23" s="596"/>
      <c r="U23" s="596"/>
      <c r="V23" s="596"/>
      <c r="W23" s="596"/>
      <c r="X23" s="714"/>
      <c r="Y23" s="714"/>
    </row>
    <row r="24" spans="1:25" ht="22.5" customHeight="1" thickTop="1" thickBot="1">
      <c r="A24" s="594">
        <v>1</v>
      </c>
      <c r="B24" s="594">
        <v>1</v>
      </c>
      <c r="C24" s="594">
        <v>1</v>
      </c>
      <c r="D24" s="675" t="s">
        <v>1379</v>
      </c>
      <c r="E24" s="675" t="s">
        <v>1379</v>
      </c>
      <c r="F24" s="675" t="s">
        <v>1645</v>
      </c>
      <c r="G24" s="717">
        <v>3</v>
      </c>
      <c r="H24" s="675"/>
      <c r="I24" s="675"/>
      <c r="J24" s="675"/>
      <c r="K24" s="671" t="s">
        <v>1803</v>
      </c>
      <c r="L24" s="596"/>
      <c r="M24" s="596"/>
      <c r="N24" s="596"/>
      <c r="O24" s="595">
        <f>+L24+M24-N24</f>
        <v>0</v>
      </c>
      <c r="P24" s="596"/>
      <c r="Q24" s="596"/>
      <c r="R24" s="596"/>
      <c r="S24" s="596"/>
      <c r="T24" s="596"/>
      <c r="U24" s="596"/>
      <c r="V24" s="596"/>
      <c r="W24" s="596"/>
      <c r="X24" s="714"/>
      <c r="Y24" s="714"/>
    </row>
    <row r="25" spans="1:25" s="185" customFormat="1" ht="22.5" customHeight="1" thickTop="1" thickBot="1">
      <c r="A25" s="594">
        <v>1</v>
      </c>
      <c r="B25" s="675" t="s">
        <v>1377</v>
      </c>
      <c r="C25" s="675" t="s">
        <v>1377</v>
      </c>
      <c r="D25" s="675" t="s">
        <v>1384</v>
      </c>
      <c r="E25" s="675"/>
      <c r="F25" s="675"/>
      <c r="G25" s="717"/>
      <c r="H25" s="706"/>
      <c r="I25" s="706"/>
      <c r="J25" s="706"/>
      <c r="K25" s="670" t="s">
        <v>1385</v>
      </c>
      <c r="L25" s="595">
        <f>+L26+L37+L78+L101+L187</f>
        <v>0</v>
      </c>
      <c r="M25" s="595">
        <f t="shared" ref="M25:V25" si="10">+M26+M37+M78+M101+M187</f>
        <v>0</v>
      </c>
      <c r="N25" s="595">
        <f t="shared" si="10"/>
        <v>0</v>
      </c>
      <c r="O25" s="595">
        <f t="shared" si="10"/>
        <v>0</v>
      </c>
      <c r="P25" s="595">
        <f t="shared" si="10"/>
        <v>0</v>
      </c>
      <c r="Q25" s="595">
        <f t="shared" si="10"/>
        <v>0</v>
      </c>
      <c r="R25" s="595">
        <f t="shared" si="10"/>
        <v>0</v>
      </c>
      <c r="S25" s="595">
        <f t="shared" si="10"/>
        <v>0</v>
      </c>
      <c r="T25" s="595">
        <f t="shared" si="10"/>
        <v>0</v>
      </c>
      <c r="U25" s="595">
        <f t="shared" si="10"/>
        <v>0</v>
      </c>
      <c r="V25" s="595">
        <f t="shared" si="10"/>
        <v>0</v>
      </c>
      <c r="W25" s="595"/>
      <c r="X25" s="714"/>
      <c r="Y25" s="714"/>
    </row>
    <row r="26" spans="1:25" ht="22.5" customHeight="1" thickTop="1" thickBot="1">
      <c r="A26" s="594">
        <v>1</v>
      </c>
      <c r="B26" s="675" t="s">
        <v>1377</v>
      </c>
      <c r="C26" s="675" t="s">
        <v>1377</v>
      </c>
      <c r="D26" s="675" t="s">
        <v>1384</v>
      </c>
      <c r="E26" s="675" t="s">
        <v>1379</v>
      </c>
      <c r="F26" s="675"/>
      <c r="G26" s="717"/>
      <c r="H26" s="675"/>
      <c r="I26" s="675"/>
      <c r="J26" s="675"/>
      <c r="K26" s="671" t="s">
        <v>1386</v>
      </c>
      <c r="L26" s="596">
        <f>+L27</f>
        <v>0</v>
      </c>
      <c r="M26" s="596">
        <f t="shared" ref="M26:V27" si="11">+M27</f>
        <v>0</v>
      </c>
      <c r="N26" s="596">
        <f t="shared" si="11"/>
        <v>0</v>
      </c>
      <c r="O26" s="596">
        <f t="shared" si="11"/>
        <v>0</v>
      </c>
      <c r="P26" s="596">
        <f t="shared" si="11"/>
        <v>0</v>
      </c>
      <c r="Q26" s="596">
        <f t="shared" si="11"/>
        <v>0</v>
      </c>
      <c r="R26" s="596">
        <f t="shared" si="11"/>
        <v>0</v>
      </c>
      <c r="S26" s="596">
        <f t="shared" si="11"/>
        <v>0</v>
      </c>
      <c r="T26" s="596">
        <f t="shared" si="11"/>
        <v>0</v>
      </c>
      <c r="U26" s="596">
        <f t="shared" si="11"/>
        <v>0</v>
      </c>
      <c r="V26" s="596">
        <f t="shared" si="11"/>
        <v>0</v>
      </c>
      <c r="W26" s="596"/>
      <c r="X26" s="714"/>
      <c r="Y26" s="714"/>
    </row>
    <row r="27" spans="1:25" ht="22.5" customHeight="1" thickTop="1" thickBot="1">
      <c r="A27" s="594">
        <v>1</v>
      </c>
      <c r="B27" s="675" t="s">
        <v>1377</v>
      </c>
      <c r="C27" s="675" t="s">
        <v>1377</v>
      </c>
      <c r="D27" s="675" t="s">
        <v>1384</v>
      </c>
      <c r="E27" s="675" t="s">
        <v>1379</v>
      </c>
      <c r="F27" s="675" t="s">
        <v>1394</v>
      </c>
      <c r="G27" s="717"/>
      <c r="H27" s="675"/>
      <c r="I27" s="675"/>
      <c r="J27" s="675"/>
      <c r="K27" s="671" t="s">
        <v>1387</v>
      </c>
      <c r="L27" s="596">
        <f>+L28</f>
        <v>0</v>
      </c>
      <c r="M27" s="596">
        <f t="shared" si="11"/>
        <v>0</v>
      </c>
      <c r="N27" s="596">
        <f t="shared" si="11"/>
        <v>0</v>
      </c>
      <c r="O27" s="596">
        <f t="shared" si="11"/>
        <v>0</v>
      </c>
      <c r="P27" s="596">
        <f t="shared" si="11"/>
        <v>0</v>
      </c>
      <c r="Q27" s="596">
        <f t="shared" si="11"/>
        <v>0</v>
      </c>
      <c r="R27" s="596">
        <f t="shared" si="11"/>
        <v>0</v>
      </c>
      <c r="S27" s="596">
        <f t="shared" si="11"/>
        <v>0</v>
      </c>
      <c r="T27" s="596">
        <f t="shared" si="11"/>
        <v>0</v>
      </c>
      <c r="U27" s="596">
        <f t="shared" si="11"/>
        <v>0</v>
      </c>
      <c r="V27" s="596">
        <f t="shared" si="11"/>
        <v>0</v>
      </c>
      <c r="W27" s="596"/>
      <c r="X27" s="714"/>
      <c r="Y27" s="714"/>
    </row>
    <row r="28" spans="1:25" ht="22.5" customHeight="1" thickTop="1" thickBot="1">
      <c r="A28" s="594">
        <v>1</v>
      </c>
      <c r="B28" s="675" t="s">
        <v>1377</v>
      </c>
      <c r="C28" s="675" t="s">
        <v>1377</v>
      </c>
      <c r="D28" s="675" t="s">
        <v>1384</v>
      </c>
      <c r="E28" s="675" t="s">
        <v>1379</v>
      </c>
      <c r="F28" s="675" t="s">
        <v>1394</v>
      </c>
      <c r="G28" s="717">
        <v>64</v>
      </c>
      <c r="H28" s="675"/>
      <c r="I28" s="675"/>
      <c r="J28" s="675"/>
      <c r="K28" s="671" t="s">
        <v>1388</v>
      </c>
      <c r="L28" s="596">
        <f>+L29+L33</f>
        <v>0</v>
      </c>
      <c r="M28" s="596">
        <f t="shared" ref="M28:V28" si="12">+M29+M33</f>
        <v>0</v>
      </c>
      <c r="N28" s="596">
        <f t="shared" si="12"/>
        <v>0</v>
      </c>
      <c r="O28" s="596">
        <f t="shared" si="12"/>
        <v>0</v>
      </c>
      <c r="P28" s="596">
        <f t="shared" si="12"/>
        <v>0</v>
      </c>
      <c r="Q28" s="596">
        <f t="shared" si="12"/>
        <v>0</v>
      </c>
      <c r="R28" s="596">
        <f t="shared" si="12"/>
        <v>0</v>
      </c>
      <c r="S28" s="596">
        <f t="shared" si="12"/>
        <v>0</v>
      </c>
      <c r="T28" s="596">
        <f t="shared" si="12"/>
        <v>0</v>
      </c>
      <c r="U28" s="596">
        <f t="shared" si="12"/>
        <v>0</v>
      </c>
      <c r="V28" s="596">
        <f t="shared" si="12"/>
        <v>0</v>
      </c>
      <c r="W28" s="596"/>
      <c r="X28" s="714"/>
      <c r="Y28" s="714"/>
    </row>
    <row r="29" spans="1:25" ht="22.5" customHeight="1" thickTop="1" thickBot="1">
      <c r="A29" s="594">
        <v>1</v>
      </c>
      <c r="B29" s="675" t="s">
        <v>1377</v>
      </c>
      <c r="C29" s="675" t="s">
        <v>1377</v>
      </c>
      <c r="D29" s="675" t="s">
        <v>1384</v>
      </c>
      <c r="E29" s="675" t="s">
        <v>1379</v>
      </c>
      <c r="F29" s="675" t="s">
        <v>1394</v>
      </c>
      <c r="G29" s="717">
        <v>64</v>
      </c>
      <c r="H29" s="675" t="s">
        <v>1379</v>
      </c>
      <c r="I29" s="675"/>
      <c r="J29" s="675"/>
      <c r="K29" s="671" t="s">
        <v>1604</v>
      </c>
      <c r="L29" s="596">
        <f>SUBTOTAL(9,L30:L32)</f>
        <v>0</v>
      </c>
      <c r="M29" s="596">
        <f t="shared" ref="M29:V29" si="13">SUBTOTAL(9,M30:M32)</f>
        <v>0</v>
      </c>
      <c r="N29" s="596">
        <f t="shared" si="13"/>
        <v>0</v>
      </c>
      <c r="O29" s="596">
        <f t="shared" si="13"/>
        <v>0</v>
      </c>
      <c r="P29" s="596">
        <f t="shared" si="13"/>
        <v>0</v>
      </c>
      <c r="Q29" s="596">
        <f t="shared" si="13"/>
        <v>0</v>
      </c>
      <c r="R29" s="596">
        <f t="shared" si="13"/>
        <v>0</v>
      </c>
      <c r="S29" s="596">
        <f t="shared" si="13"/>
        <v>0</v>
      </c>
      <c r="T29" s="596">
        <f t="shared" si="13"/>
        <v>0</v>
      </c>
      <c r="U29" s="596">
        <f t="shared" si="13"/>
        <v>0</v>
      </c>
      <c r="V29" s="596">
        <f t="shared" si="13"/>
        <v>0</v>
      </c>
      <c r="W29" s="596"/>
      <c r="X29" s="714"/>
      <c r="Y29" s="714"/>
    </row>
    <row r="30" spans="1:25" ht="22.5" customHeight="1" thickTop="1" thickBot="1">
      <c r="A30" s="594">
        <v>1</v>
      </c>
      <c r="B30" s="675" t="s">
        <v>1377</v>
      </c>
      <c r="C30" s="675" t="s">
        <v>1377</v>
      </c>
      <c r="D30" s="675" t="s">
        <v>1384</v>
      </c>
      <c r="E30" s="675" t="s">
        <v>1379</v>
      </c>
      <c r="F30" s="675" t="s">
        <v>1394</v>
      </c>
      <c r="G30" s="717">
        <v>64</v>
      </c>
      <c r="H30" s="675" t="s">
        <v>1379</v>
      </c>
      <c r="I30" s="675" t="s">
        <v>1377</v>
      </c>
      <c r="J30" s="675"/>
      <c r="K30" s="671" t="s">
        <v>1804</v>
      </c>
      <c r="L30" s="596"/>
      <c r="M30" s="596"/>
      <c r="N30" s="596"/>
      <c r="O30" s="595">
        <f>+L30+M30-N30</f>
        <v>0</v>
      </c>
      <c r="P30" s="596"/>
      <c r="Q30" s="596"/>
      <c r="R30" s="596"/>
      <c r="S30" s="596"/>
      <c r="T30" s="596"/>
      <c r="U30" s="596"/>
      <c r="V30" s="596"/>
      <c r="W30" s="596"/>
      <c r="X30" s="714"/>
      <c r="Y30" s="714"/>
    </row>
    <row r="31" spans="1:25" ht="22.5" customHeight="1" thickTop="1" thickBot="1">
      <c r="A31" s="594">
        <v>1</v>
      </c>
      <c r="B31" s="675" t="s">
        <v>1377</v>
      </c>
      <c r="C31" s="675" t="s">
        <v>1377</v>
      </c>
      <c r="D31" s="675" t="s">
        <v>1384</v>
      </c>
      <c r="E31" s="675" t="s">
        <v>1379</v>
      </c>
      <c r="F31" s="675" t="s">
        <v>1394</v>
      </c>
      <c r="G31" s="717">
        <v>64</v>
      </c>
      <c r="H31" s="675" t="s">
        <v>1379</v>
      </c>
      <c r="I31" s="675" t="s">
        <v>1459</v>
      </c>
      <c r="J31" s="675"/>
      <c r="K31" s="671" t="s">
        <v>1805</v>
      </c>
      <c r="L31" s="596"/>
      <c r="M31" s="596"/>
      <c r="N31" s="596"/>
      <c r="O31" s="595">
        <f>+L31+M31-N31</f>
        <v>0</v>
      </c>
      <c r="P31" s="596"/>
      <c r="Q31" s="596"/>
      <c r="R31" s="596"/>
      <c r="S31" s="596"/>
      <c r="T31" s="596"/>
      <c r="U31" s="596"/>
      <c r="V31" s="596"/>
      <c r="W31" s="596"/>
      <c r="X31" s="714"/>
      <c r="Y31" s="714"/>
    </row>
    <row r="32" spans="1:25" ht="22.5" customHeight="1" thickTop="1" thickBot="1">
      <c r="A32" s="594">
        <v>1</v>
      </c>
      <c r="B32" s="675" t="s">
        <v>1377</v>
      </c>
      <c r="C32" s="675" t="s">
        <v>1377</v>
      </c>
      <c r="D32" s="675" t="s">
        <v>1384</v>
      </c>
      <c r="E32" s="675" t="s">
        <v>1379</v>
      </c>
      <c r="F32" s="675" t="s">
        <v>1394</v>
      </c>
      <c r="G32" s="717">
        <v>64</v>
      </c>
      <c r="H32" s="675" t="s">
        <v>1379</v>
      </c>
      <c r="I32" s="675" t="s">
        <v>1796</v>
      </c>
      <c r="J32" s="675"/>
      <c r="K32" s="671" t="s">
        <v>1806</v>
      </c>
      <c r="L32" s="596"/>
      <c r="M32" s="596"/>
      <c r="N32" s="596"/>
      <c r="O32" s="595">
        <f>+L32+M32-N32</f>
        <v>0</v>
      </c>
      <c r="P32" s="596"/>
      <c r="Q32" s="596"/>
      <c r="R32" s="596"/>
      <c r="S32" s="596"/>
      <c r="T32" s="596"/>
      <c r="U32" s="596"/>
      <c r="V32" s="596"/>
      <c r="W32" s="596"/>
      <c r="X32" s="714"/>
      <c r="Y32" s="714"/>
    </row>
    <row r="33" spans="1:25" ht="22.5" customHeight="1" thickTop="1" thickBot="1">
      <c r="A33" s="594">
        <v>1</v>
      </c>
      <c r="B33" s="675" t="s">
        <v>1377</v>
      </c>
      <c r="C33" s="675" t="s">
        <v>1377</v>
      </c>
      <c r="D33" s="675" t="s">
        <v>1384</v>
      </c>
      <c r="E33" s="675" t="s">
        <v>1379</v>
      </c>
      <c r="F33" s="675" t="s">
        <v>1394</v>
      </c>
      <c r="G33" s="717">
        <v>64</v>
      </c>
      <c r="H33" s="675" t="s">
        <v>1384</v>
      </c>
      <c r="I33" s="675"/>
      <c r="J33" s="675"/>
      <c r="K33" s="671" t="s">
        <v>1605</v>
      </c>
      <c r="L33" s="596">
        <f>SUBTOTAL(9,L34:L36)</f>
        <v>0</v>
      </c>
      <c r="M33" s="596">
        <f t="shared" ref="M33:V33" si="14">SUBTOTAL(9,M34:M36)</f>
        <v>0</v>
      </c>
      <c r="N33" s="596">
        <f t="shared" si="14"/>
        <v>0</v>
      </c>
      <c r="O33" s="596">
        <f t="shared" si="14"/>
        <v>0</v>
      </c>
      <c r="P33" s="596">
        <f t="shared" si="14"/>
        <v>0</v>
      </c>
      <c r="Q33" s="596">
        <f t="shared" si="14"/>
        <v>0</v>
      </c>
      <c r="R33" s="596">
        <f t="shared" si="14"/>
        <v>0</v>
      </c>
      <c r="S33" s="596">
        <f t="shared" si="14"/>
        <v>0</v>
      </c>
      <c r="T33" s="596">
        <f t="shared" si="14"/>
        <v>0</v>
      </c>
      <c r="U33" s="596">
        <f t="shared" si="14"/>
        <v>0</v>
      </c>
      <c r="V33" s="596">
        <f t="shared" si="14"/>
        <v>0</v>
      </c>
      <c r="W33" s="596"/>
      <c r="X33" s="714"/>
      <c r="Y33" s="714"/>
    </row>
    <row r="34" spans="1:25" ht="22.5" customHeight="1" thickTop="1" thickBot="1">
      <c r="A34" s="594">
        <v>1</v>
      </c>
      <c r="B34" s="675" t="s">
        <v>1377</v>
      </c>
      <c r="C34" s="675" t="s">
        <v>1377</v>
      </c>
      <c r="D34" s="675" t="s">
        <v>1384</v>
      </c>
      <c r="E34" s="675" t="s">
        <v>1379</v>
      </c>
      <c r="F34" s="675" t="s">
        <v>1394</v>
      </c>
      <c r="G34" s="717">
        <v>64</v>
      </c>
      <c r="H34" s="675" t="s">
        <v>1384</v>
      </c>
      <c r="I34" s="675" t="s">
        <v>1377</v>
      </c>
      <c r="J34" s="675"/>
      <c r="K34" s="671" t="s">
        <v>1807</v>
      </c>
      <c r="L34" s="596"/>
      <c r="M34" s="596"/>
      <c r="N34" s="596"/>
      <c r="O34" s="595">
        <f>+L34+M34-N34</f>
        <v>0</v>
      </c>
      <c r="P34" s="596"/>
      <c r="Q34" s="596"/>
      <c r="R34" s="596"/>
      <c r="S34" s="596"/>
      <c r="T34" s="596"/>
      <c r="U34" s="596"/>
      <c r="V34" s="596"/>
      <c r="W34" s="596"/>
      <c r="X34" s="714"/>
      <c r="Y34" s="714"/>
    </row>
    <row r="35" spans="1:25" ht="22.5" customHeight="1" thickTop="1" thickBot="1">
      <c r="A35" s="594">
        <v>1</v>
      </c>
      <c r="B35" s="675" t="s">
        <v>1377</v>
      </c>
      <c r="C35" s="675" t="s">
        <v>1377</v>
      </c>
      <c r="D35" s="675" t="s">
        <v>1384</v>
      </c>
      <c r="E35" s="675" t="s">
        <v>1379</v>
      </c>
      <c r="F35" s="675" t="s">
        <v>1394</v>
      </c>
      <c r="G35" s="717">
        <v>64</v>
      </c>
      <c r="H35" s="675" t="s">
        <v>1384</v>
      </c>
      <c r="I35" s="675" t="s">
        <v>1459</v>
      </c>
      <c r="J35" s="675"/>
      <c r="K35" s="671" t="s">
        <v>1808</v>
      </c>
      <c r="L35" s="596"/>
      <c r="M35" s="596"/>
      <c r="N35" s="596"/>
      <c r="O35" s="595">
        <f>+L35+M35-N35</f>
        <v>0</v>
      </c>
      <c r="P35" s="596"/>
      <c r="Q35" s="596"/>
      <c r="R35" s="596"/>
      <c r="S35" s="596"/>
      <c r="T35" s="596"/>
      <c r="U35" s="596"/>
      <c r="V35" s="596"/>
      <c r="W35" s="596"/>
      <c r="X35" s="714"/>
      <c r="Y35" s="714"/>
    </row>
    <row r="36" spans="1:25" ht="22.5" customHeight="1" thickTop="1" thickBot="1">
      <c r="A36" s="594">
        <v>1</v>
      </c>
      <c r="B36" s="675" t="s">
        <v>1377</v>
      </c>
      <c r="C36" s="675" t="s">
        <v>1377</v>
      </c>
      <c r="D36" s="675" t="s">
        <v>1384</v>
      </c>
      <c r="E36" s="675" t="s">
        <v>1379</v>
      </c>
      <c r="F36" s="675" t="s">
        <v>1394</v>
      </c>
      <c r="G36" s="717">
        <v>64</v>
      </c>
      <c r="H36" s="675" t="s">
        <v>1384</v>
      </c>
      <c r="I36" s="675" t="s">
        <v>1796</v>
      </c>
      <c r="J36" s="675"/>
      <c r="K36" s="671" t="s">
        <v>1809</v>
      </c>
      <c r="L36" s="596"/>
      <c r="M36" s="596"/>
      <c r="N36" s="596"/>
      <c r="O36" s="595">
        <f>+L36+M36-N36</f>
        <v>0</v>
      </c>
      <c r="P36" s="596"/>
      <c r="Q36" s="596"/>
      <c r="R36" s="596"/>
      <c r="S36" s="596"/>
      <c r="T36" s="596"/>
      <c r="U36" s="596"/>
      <c r="V36" s="596"/>
      <c r="W36" s="596"/>
      <c r="X36" s="714"/>
      <c r="Y36" s="714"/>
    </row>
    <row r="37" spans="1:25" ht="22.5" customHeight="1" thickTop="1" thickBot="1">
      <c r="A37" s="594">
        <v>1</v>
      </c>
      <c r="B37" s="675" t="s">
        <v>1377</v>
      </c>
      <c r="C37" s="675" t="s">
        <v>1377</v>
      </c>
      <c r="D37" s="675" t="s">
        <v>1384</v>
      </c>
      <c r="E37" s="675" t="s">
        <v>1384</v>
      </c>
      <c r="F37" s="675"/>
      <c r="G37" s="717"/>
      <c r="H37" s="675"/>
      <c r="I37" s="675"/>
      <c r="J37" s="675"/>
      <c r="K37" s="671" t="s">
        <v>1391</v>
      </c>
      <c r="L37" s="596">
        <f>+L38+L42+L46+L50+L54+L58+L62+L66+L70+L74</f>
        <v>0</v>
      </c>
      <c r="M37" s="596">
        <f t="shared" ref="M37:V37" si="15">+M38+M42+M46+M50+M54+M58+M62+M66+M70+M74</f>
        <v>0</v>
      </c>
      <c r="N37" s="596">
        <f t="shared" si="15"/>
        <v>0</v>
      </c>
      <c r="O37" s="596">
        <f t="shared" si="15"/>
        <v>0</v>
      </c>
      <c r="P37" s="596">
        <f t="shared" si="15"/>
        <v>0</v>
      </c>
      <c r="Q37" s="596">
        <f t="shared" si="15"/>
        <v>0</v>
      </c>
      <c r="R37" s="596">
        <f t="shared" si="15"/>
        <v>0</v>
      </c>
      <c r="S37" s="596">
        <f t="shared" si="15"/>
        <v>0</v>
      </c>
      <c r="T37" s="596">
        <f t="shared" si="15"/>
        <v>0</v>
      </c>
      <c r="U37" s="596">
        <f t="shared" si="15"/>
        <v>0</v>
      </c>
      <c r="V37" s="596">
        <f t="shared" si="15"/>
        <v>0</v>
      </c>
      <c r="W37" s="596"/>
      <c r="X37" s="714"/>
      <c r="Y37" s="714"/>
    </row>
    <row r="38" spans="1:25" ht="22.5" customHeight="1" thickTop="1" thickBot="1">
      <c r="A38" s="594">
        <v>1</v>
      </c>
      <c r="B38" s="675" t="s">
        <v>1377</v>
      </c>
      <c r="C38" s="675" t="s">
        <v>1377</v>
      </c>
      <c r="D38" s="675" t="s">
        <v>1384</v>
      </c>
      <c r="E38" s="675" t="s">
        <v>1384</v>
      </c>
      <c r="F38" s="675" t="s">
        <v>1649</v>
      </c>
      <c r="G38" s="717"/>
      <c r="H38" s="675"/>
      <c r="I38" s="675"/>
      <c r="J38" s="675"/>
      <c r="K38" s="671" t="s">
        <v>1646</v>
      </c>
      <c r="L38" s="596">
        <f>SUBTOTAL(9,L39:L41)</f>
        <v>0</v>
      </c>
      <c r="M38" s="596">
        <f t="shared" ref="M38:V38" si="16">SUBTOTAL(9,M39:M41)</f>
        <v>0</v>
      </c>
      <c r="N38" s="596">
        <f t="shared" si="16"/>
        <v>0</v>
      </c>
      <c r="O38" s="596">
        <f t="shared" si="16"/>
        <v>0</v>
      </c>
      <c r="P38" s="596">
        <f t="shared" si="16"/>
        <v>0</v>
      </c>
      <c r="Q38" s="596">
        <f t="shared" si="16"/>
        <v>0</v>
      </c>
      <c r="R38" s="596">
        <f t="shared" si="16"/>
        <v>0</v>
      </c>
      <c r="S38" s="596">
        <f t="shared" si="16"/>
        <v>0</v>
      </c>
      <c r="T38" s="596">
        <f t="shared" si="16"/>
        <v>0</v>
      </c>
      <c r="U38" s="596">
        <f t="shared" si="16"/>
        <v>0</v>
      </c>
      <c r="V38" s="596">
        <f t="shared" si="16"/>
        <v>0</v>
      </c>
      <c r="W38" s="596"/>
      <c r="X38" s="714"/>
      <c r="Y38" s="714"/>
    </row>
    <row r="39" spans="1:25" ht="22.5" customHeight="1" thickTop="1" thickBot="1">
      <c r="A39" s="594">
        <v>1</v>
      </c>
      <c r="B39" s="675" t="s">
        <v>1377</v>
      </c>
      <c r="C39" s="675" t="s">
        <v>1377</v>
      </c>
      <c r="D39" s="675" t="s">
        <v>1384</v>
      </c>
      <c r="E39" s="675" t="s">
        <v>1384</v>
      </c>
      <c r="F39" s="675" t="s">
        <v>1649</v>
      </c>
      <c r="G39" s="717">
        <v>1</v>
      </c>
      <c r="H39" s="675"/>
      <c r="I39" s="675"/>
      <c r="J39" s="675"/>
      <c r="K39" s="671" t="s">
        <v>1810</v>
      </c>
      <c r="L39" s="596"/>
      <c r="M39" s="596"/>
      <c r="N39" s="596"/>
      <c r="O39" s="595">
        <f>+L39+M39-N39</f>
        <v>0</v>
      </c>
      <c r="P39" s="596"/>
      <c r="Q39" s="596"/>
      <c r="R39" s="596"/>
      <c r="S39" s="596"/>
      <c r="T39" s="596"/>
      <c r="U39" s="596"/>
      <c r="V39" s="596"/>
      <c r="W39" s="596"/>
      <c r="X39" s="714"/>
      <c r="Y39" s="714"/>
    </row>
    <row r="40" spans="1:25" ht="22.5" customHeight="1" thickTop="1" thickBot="1">
      <c r="A40" s="594">
        <v>1</v>
      </c>
      <c r="B40" s="675" t="s">
        <v>1377</v>
      </c>
      <c r="C40" s="675" t="s">
        <v>1377</v>
      </c>
      <c r="D40" s="675" t="s">
        <v>1384</v>
      </c>
      <c r="E40" s="675" t="s">
        <v>1384</v>
      </c>
      <c r="F40" s="675" t="s">
        <v>1649</v>
      </c>
      <c r="G40" s="717">
        <v>2</v>
      </c>
      <c r="H40" s="675"/>
      <c r="I40" s="675"/>
      <c r="J40" s="675"/>
      <c r="K40" s="671" t="s">
        <v>1811</v>
      </c>
      <c r="L40" s="596"/>
      <c r="M40" s="596"/>
      <c r="N40" s="596"/>
      <c r="O40" s="595">
        <f>+L40+M40-N40</f>
        <v>0</v>
      </c>
      <c r="P40" s="596"/>
      <c r="Q40" s="596"/>
      <c r="R40" s="596"/>
      <c r="S40" s="596"/>
      <c r="T40" s="596"/>
      <c r="U40" s="596"/>
      <c r="V40" s="596"/>
      <c r="W40" s="596"/>
      <c r="X40" s="714"/>
      <c r="Y40" s="714"/>
    </row>
    <row r="41" spans="1:25" ht="22.5" customHeight="1" thickTop="1" thickBot="1">
      <c r="A41" s="594">
        <v>1</v>
      </c>
      <c r="B41" s="675" t="s">
        <v>1377</v>
      </c>
      <c r="C41" s="675" t="s">
        <v>1377</v>
      </c>
      <c r="D41" s="675" t="s">
        <v>1384</v>
      </c>
      <c r="E41" s="675" t="s">
        <v>1384</v>
      </c>
      <c r="F41" s="675" t="s">
        <v>1649</v>
      </c>
      <c r="G41" s="717">
        <v>3</v>
      </c>
      <c r="H41" s="675"/>
      <c r="I41" s="675"/>
      <c r="J41" s="675"/>
      <c r="K41" s="671" t="s">
        <v>1812</v>
      </c>
      <c r="L41" s="596"/>
      <c r="M41" s="596"/>
      <c r="N41" s="596"/>
      <c r="O41" s="595">
        <f>+L41+M41-N41</f>
        <v>0</v>
      </c>
      <c r="P41" s="596"/>
      <c r="Q41" s="596"/>
      <c r="R41" s="596"/>
      <c r="S41" s="596"/>
      <c r="T41" s="596"/>
      <c r="U41" s="596"/>
      <c r="V41" s="596"/>
      <c r="W41" s="596"/>
      <c r="X41" s="714"/>
      <c r="Y41" s="714"/>
    </row>
    <row r="42" spans="1:25" ht="22.5" customHeight="1" thickTop="1" thickBot="1">
      <c r="A42" s="594">
        <v>1</v>
      </c>
      <c r="B42" s="675" t="s">
        <v>1377</v>
      </c>
      <c r="C42" s="675" t="s">
        <v>1377</v>
      </c>
      <c r="D42" s="675" t="s">
        <v>1384</v>
      </c>
      <c r="E42" s="675" t="s">
        <v>1384</v>
      </c>
      <c r="F42" s="675" t="s">
        <v>1650</v>
      </c>
      <c r="G42" s="717"/>
      <c r="H42" s="675"/>
      <c r="I42" s="675"/>
      <c r="J42" s="675"/>
      <c r="K42" s="671" t="s">
        <v>1627</v>
      </c>
      <c r="L42" s="596">
        <f>SUBTOTAL(9,L43:L45)</f>
        <v>0</v>
      </c>
      <c r="M42" s="596">
        <f t="shared" ref="M42:V42" si="17">SUBTOTAL(9,M43:M45)</f>
        <v>0</v>
      </c>
      <c r="N42" s="596">
        <f t="shared" si="17"/>
        <v>0</v>
      </c>
      <c r="O42" s="596">
        <f t="shared" si="17"/>
        <v>0</v>
      </c>
      <c r="P42" s="596">
        <f t="shared" si="17"/>
        <v>0</v>
      </c>
      <c r="Q42" s="596">
        <f t="shared" si="17"/>
        <v>0</v>
      </c>
      <c r="R42" s="596">
        <f t="shared" si="17"/>
        <v>0</v>
      </c>
      <c r="S42" s="596">
        <f t="shared" si="17"/>
        <v>0</v>
      </c>
      <c r="T42" s="596">
        <f t="shared" si="17"/>
        <v>0</v>
      </c>
      <c r="U42" s="596">
        <f t="shared" si="17"/>
        <v>0</v>
      </c>
      <c r="V42" s="596">
        <f t="shared" si="17"/>
        <v>0</v>
      </c>
      <c r="W42" s="596"/>
      <c r="X42" s="714"/>
      <c r="Y42" s="714"/>
    </row>
    <row r="43" spans="1:25" ht="22.5" customHeight="1" thickTop="1" thickBot="1">
      <c r="A43" s="594">
        <v>1</v>
      </c>
      <c r="B43" s="675" t="s">
        <v>1377</v>
      </c>
      <c r="C43" s="675" t="s">
        <v>1377</v>
      </c>
      <c r="D43" s="675" t="s">
        <v>1384</v>
      </c>
      <c r="E43" s="675" t="s">
        <v>1384</v>
      </c>
      <c r="F43" s="675" t="s">
        <v>1650</v>
      </c>
      <c r="G43" s="717">
        <v>1</v>
      </c>
      <c r="H43" s="675"/>
      <c r="I43" s="675"/>
      <c r="J43" s="675"/>
      <c r="K43" s="671" t="s">
        <v>1813</v>
      </c>
      <c r="L43" s="596"/>
      <c r="M43" s="596"/>
      <c r="N43" s="596"/>
      <c r="O43" s="595">
        <f>+L43+M43-N43</f>
        <v>0</v>
      </c>
      <c r="P43" s="596"/>
      <c r="Q43" s="596"/>
      <c r="R43" s="596"/>
      <c r="S43" s="596"/>
      <c r="T43" s="596"/>
      <c r="U43" s="596"/>
      <c r="V43" s="596"/>
      <c r="W43" s="596"/>
      <c r="X43" s="714"/>
      <c r="Y43" s="714"/>
    </row>
    <row r="44" spans="1:25" ht="22.5" customHeight="1" thickTop="1" thickBot="1">
      <c r="A44" s="594">
        <v>1</v>
      </c>
      <c r="B44" s="675" t="s">
        <v>1377</v>
      </c>
      <c r="C44" s="675" t="s">
        <v>1377</v>
      </c>
      <c r="D44" s="675" t="s">
        <v>1384</v>
      </c>
      <c r="E44" s="675" t="s">
        <v>1384</v>
      </c>
      <c r="F44" s="675" t="s">
        <v>1650</v>
      </c>
      <c r="G44" s="717">
        <v>2</v>
      </c>
      <c r="H44" s="675"/>
      <c r="I44" s="675"/>
      <c r="J44" s="675"/>
      <c r="K44" s="671" t="s">
        <v>1814</v>
      </c>
      <c r="L44" s="596"/>
      <c r="M44" s="596"/>
      <c r="N44" s="596"/>
      <c r="O44" s="595">
        <f>+L44+M44-N44</f>
        <v>0</v>
      </c>
      <c r="P44" s="596"/>
      <c r="Q44" s="596"/>
      <c r="R44" s="596"/>
      <c r="S44" s="596"/>
      <c r="T44" s="596"/>
      <c r="U44" s="596"/>
      <c r="V44" s="596"/>
      <c r="W44" s="596"/>
      <c r="X44" s="714"/>
      <c r="Y44" s="714"/>
    </row>
    <row r="45" spans="1:25" ht="22.5" customHeight="1" thickTop="1" thickBot="1">
      <c r="A45" s="594">
        <v>1</v>
      </c>
      <c r="B45" s="675" t="s">
        <v>1377</v>
      </c>
      <c r="C45" s="675" t="s">
        <v>1377</v>
      </c>
      <c r="D45" s="675" t="s">
        <v>1384</v>
      </c>
      <c r="E45" s="675" t="s">
        <v>1384</v>
      </c>
      <c r="F45" s="675" t="s">
        <v>1650</v>
      </c>
      <c r="G45" s="717">
        <v>3</v>
      </c>
      <c r="H45" s="675"/>
      <c r="I45" s="675"/>
      <c r="J45" s="675"/>
      <c r="K45" s="671" t="s">
        <v>1815</v>
      </c>
      <c r="L45" s="596"/>
      <c r="M45" s="596"/>
      <c r="N45" s="596"/>
      <c r="O45" s="595">
        <f>+L45+M45-N45</f>
        <v>0</v>
      </c>
      <c r="P45" s="596"/>
      <c r="Q45" s="596"/>
      <c r="R45" s="596"/>
      <c r="S45" s="596"/>
      <c r="T45" s="596"/>
      <c r="U45" s="596"/>
      <c r="V45" s="596"/>
      <c r="W45" s="596"/>
      <c r="X45" s="714"/>
      <c r="Y45" s="714"/>
    </row>
    <row r="46" spans="1:25" ht="22.5" customHeight="1" thickTop="1" thickBot="1">
      <c r="A46" s="594">
        <v>1</v>
      </c>
      <c r="B46" s="675" t="s">
        <v>1377</v>
      </c>
      <c r="C46" s="675" t="s">
        <v>1377</v>
      </c>
      <c r="D46" s="675" t="s">
        <v>1384</v>
      </c>
      <c r="E46" s="675" t="s">
        <v>1384</v>
      </c>
      <c r="F46" s="675" t="s">
        <v>1651</v>
      </c>
      <c r="G46" s="717"/>
      <c r="H46" s="675"/>
      <c r="I46" s="675"/>
      <c r="J46" s="675"/>
      <c r="K46" s="671" t="s">
        <v>1628</v>
      </c>
      <c r="L46" s="595">
        <f>SUBTOTAL(9,L47:L49)</f>
        <v>0</v>
      </c>
      <c r="M46" s="595">
        <f t="shared" ref="M46:V46" si="18">SUBTOTAL(9,M47:M49)</f>
        <v>0</v>
      </c>
      <c r="N46" s="595">
        <f t="shared" si="18"/>
        <v>0</v>
      </c>
      <c r="O46" s="595">
        <f t="shared" si="18"/>
        <v>0</v>
      </c>
      <c r="P46" s="595">
        <f t="shared" si="18"/>
        <v>0</v>
      </c>
      <c r="Q46" s="595">
        <f t="shared" si="18"/>
        <v>0</v>
      </c>
      <c r="R46" s="595">
        <f t="shared" si="18"/>
        <v>0</v>
      </c>
      <c r="S46" s="595">
        <f t="shared" si="18"/>
        <v>0</v>
      </c>
      <c r="T46" s="595">
        <f t="shared" si="18"/>
        <v>0</v>
      </c>
      <c r="U46" s="595">
        <f t="shared" si="18"/>
        <v>0</v>
      </c>
      <c r="V46" s="595">
        <f t="shared" si="18"/>
        <v>0</v>
      </c>
      <c r="W46" s="595"/>
      <c r="X46" s="714"/>
      <c r="Y46" s="714"/>
    </row>
    <row r="47" spans="1:25" ht="22.5" customHeight="1" thickTop="1" thickBot="1">
      <c r="A47" s="594">
        <v>1</v>
      </c>
      <c r="B47" s="675" t="s">
        <v>1377</v>
      </c>
      <c r="C47" s="675" t="s">
        <v>1377</v>
      </c>
      <c r="D47" s="675" t="s">
        <v>1384</v>
      </c>
      <c r="E47" s="675" t="s">
        <v>1384</v>
      </c>
      <c r="F47" s="675" t="s">
        <v>1651</v>
      </c>
      <c r="G47" s="717">
        <v>1</v>
      </c>
      <c r="H47" s="675"/>
      <c r="I47" s="675"/>
      <c r="J47" s="675"/>
      <c r="K47" s="671" t="s">
        <v>1816</v>
      </c>
      <c r="L47" s="595"/>
      <c r="M47" s="595"/>
      <c r="N47" s="595"/>
      <c r="O47" s="595">
        <f>+L47+M47-N47</f>
        <v>0</v>
      </c>
      <c r="P47" s="595"/>
      <c r="Q47" s="595"/>
      <c r="R47" s="595"/>
      <c r="S47" s="595"/>
      <c r="T47" s="595"/>
      <c r="U47" s="595"/>
      <c r="V47" s="595"/>
      <c r="W47" s="595"/>
      <c r="X47" s="714"/>
      <c r="Y47" s="714"/>
    </row>
    <row r="48" spans="1:25" ht="22.5" customHeight="1" thickTop="1" thickBot="1">
      <c r="A48" s="594">
        <v>1</v>
      </c>
      <c r="B48" s="675" t="s">
        <v>1377</v>
      </c>
      <c r="C48" s="675" t="s">
        <v>1377</v>
      </c>
      <c r="D48" s="675" t="s">
        <v>1384</v>
      </c>
      <c r="E48" s="675" t="s">
        <v>1384</v>
      </c>
      <c r="F48" s="675" t="s">
        <v>1651</v>
      </c>
      <c r="G48" s="717">
        <v>2</v>
      </c>
      <c r="H48" s="675"/>
      <c r="I48" s="675"/>
      <c r="J48" s="675"/>
      <c r="K48" s="671" t="s">
        <v>1817</v>
      </c>
      <c r="L48" s="595"/>
      <c r="M48" s="595"/>
      <c r="N48" s="595"/>
      <c r="O48" s="595">
        <f>+L48+M48-N48</f>
        <v>0</v>
      </c>
      <c r="P48" s="595"/>
      <c r="Q48" s="595"/>
      <c r="R48" s="595"/>
      <c r="S48" s="595"/>
      <c r="T48" s="595"/>
      <c r="U48" s="595"/>
      <c r="V48" s="595"/>
      <c r="W48" s="595"/>
      <c r="X48" s="714"/>
      <c r="Y48" s="714"/>
    </row>
    <row r="49" spans="1:25" ht="22.5" customHeight="1" thickTop="1" thickBot="1">
      <c r="A49" s="594">
        <v>1</v>
      </c>
      <c r="B49" s="675" t="s">
        <v>1377</v>
      </c>
      <c r="C49" s="675" t="s">
        <v>1377</v>
      </c>
      <c r="D49" s="675" t="s">
        <v>1384</v>
      </c>
      <c r="E49" s="675" t="s">
        <v>1384</v>
      </c>
      <c r="F49" s="675" t="s">
        <v>1651</v>
      </c>
      <c r="G49" s="717">
        <v>3</v>
      </c>
      <c r="H49" s="675"/>
      <c r="I49" s="675"/>
      <c r="J49" s="675"/>
      <c r="K49" s="671" t="s">
        <v>1818</v>
      </c>
      <c r="L49" s="595"/>
      <c r="M49" s="595"/>
      <c r="N49" s="595"/>
      <c r="O49" s="595">
        <f>+L49+M49-N49</f>
        <v>0</v>
      </c>
      <c r="P49" s="595"/>
      <c r="Q49" s="595"/>
      <c r="R49" s="595"/>
      <c r="S49" s="595"/>
      <c r="T49" s="595"/>
      <c r="U49" s="595"/>
      <c r="V49" s="595"/>
      <c r="W49" s="595"/>
      <c r="X49" s="714"/>
      <c r="Y49" s="714"/>
    </row>
    <row r="50" spans="1:25" ht="22.5" customHeight="1" thickTop="1" thickBot="1">
      <c r="A50" s="594">
        <v>1</v>
      </c>
      <c r="B50" s="675" t="s">
        <v>1377</v>
      </c>
      <c r="C50" s="675" t="s">
        <v>1377</v>
      </c>
      <c r="D50" s="675" t="s">
        <v>1384</v>
      </c>
      <c r="E50" s="675" t="s">
        <v>1384</v>
      </c>
      <c r="F50" s="675" t="s">
        <v>1652</v>
      </c>
      <c r="G50" s="717"/>
      <c r="H50" s="675"/>
      <c r="I50" s="675"/>
      <c r="J50" s="675"/>
      <c r="K50" s="671" t="s">
        <v>1393</v>
      </c>
      <c r="L50" s="596">
        <f>SUBTOTAL(9,L51:L53)</f>
        <v>0</v>
      </c>
      <c r="M50" s="596">
        <f t="shared" ref="M50:V50" si="19">SUBTOTAL(9,M51:M53)</f>
        <v>0</v>
      </c>
      <c r="N50" s="596">
        <f t="shared" si="19"/>
        <v>0</v>
      </c>
      <c r="O50" s="596">
        <f t="shared" si="19"/>
        <v>0</v>
      </c>
      <c r="P50" s="596">
        <f t="shared" si="19"/>
        <v>0</v>
      </c>
      <c r="Q50" s="596">
        <f t="shared" si="19"/>
        <v>0</v>
      </c>
      <c r="R50" s="596">
        <f t="shared" si="19"/>
        <v>0</v>
      </c>
      <c r="S50" s="596">
        <f t="shared" si="19"/>
        <v>0</v>
      </c>
      <c r="T50" s="596">
        <f t="shared" si="19"/>
        <v>0</v>
      </c>
      <c r="U50" s="596">
        <f t="shared" si="19"/>
        <v>0</v>
      </c>
      <c r="V50" s="596">
        <f t="shared" si="19"/>
        <v>0</v>
      </c>
      <c r="W50" s="596"/>
      <c r="X50" s="714"/>
      <c r="Y50" s="714"/>
    </row>
    <row r="51" spans="1:25" ht="22.5" customHeight="1" thickTop="1" thickBot="1">
      <c r="A51" s="594">
        <v>1</v>
      </c>
      <c r="B51" s="675" t="s">
        <v>1377</v>
      </c>
      <c r="C51" s="675" t="s">
        <v>1377</v>
      </c>
      <c r="D51" s="675" t="s">
        <v>1384</v>
      </c>
      <c r="E51" s="675" t="s">
        <v>1384</v>
      </c>
      <c r="F51" s="675" t="s">
        <v>1652</v>
      </c>
      <c r="G51" s="717">
        <v>1</v>
      </c>
      <c r="H51" s="675"/>
      <c r="I51" s="675"/>
      <c r="J51" s="675"/>
      <c r="K51" s="671" t="s">
        <v>1819</v>
      </c>
      <c r="L51" s="596"/>
      <c r="M51" s="596"/>
      <c r="N51" s="596"/>
      <c r="O51" s="595">
        <f>+L51+M51-N51</f>
        <v>0</v>
      </c>
      <c r="P51" s="596"/>
      <c r="Q51" s="596"/>
      <c r="R51" s="596"/>
      <c r="S51" s="596"/>
      <c r="T51" s="596"/>
      <c r="U51" s="596"/>
      <c r="V51" s="596"/>
      <c r="W51" s="596"/>
      <c r="X51" s="714"/>
      <c r="Y51" s="714"/>
    </row>
    <row r="52" spans="1:25" ht="22.5" customHeight="1" thickTop="1" thickBot="1">
      <c r="A52" s="594">
        <v>1</v>
      </c>
      <c r="B52" s="675" t="s">
        <v>1377</v>
      </c>
      <c r="C52" s="675" t="s">
        <v>1377</v>
      </c>
      <c r="D52" s="675" t="s">
        <v>1384</v>
      </c>
      <c r="E52" s="675" t="s">
        <v>1384</v>
      </c>
      <c r="F52" s="675" t="s">
        <v>1652</v>
      </c>
      <c r="G52" s="717">
        <v>2</v>
      </c>
      <c r="H52" s="675"/>
      <c r="I52" s="675"/>
      <c r="J52" s="675"/>
      <c r="K52" s="671" t="s">
        <v>1820</v>
      </c>
      <c r="L52" s="596"/>
      <c r="M52" s="596"/>
      <c r="N52" s="596"/>
      <c r="O52" s="595">
        <f>+L52+M52-N52</f>
        <v>0</v>
      </c>
      <c r="P52" s="596"/>
      <c r="Q52" s="596"/>
      <c r="R52" s="596"/>
      <c r="S52" s="596"/>
      <c r="T52" s="596"/>
      <c r="U52" s="596"/>
      <c r="V52" s="596"/>
      <c r="W52" s="596"/>
      <c r="X52" s="714"/>
      <c r="Y52" s="714"/>
    </row>
    <row r="53" spans="1:25" ht="22.5" customHeight="1" thickTop="1" thickBot="1">
      <c r="A53" s="594">
        <v>1</v>
      </c>
      <c r="B53" s="675" t="s">
        <v>1377</v>
      </c>
      <c r="C53" s="675" t="s">
        <v>1377</v>
      </c>
      <c r="D53" s="675" t="s">
        <v>1384</v>
      </c>
      <c r="E53" s="675" t="s">
        <v>1384</v>
      </c>
      <c r="F53" s="675" t="s">
        <v>1652</v>
      </c>
      <c r="G53" s="717">
        <v>3</v>
      </c>
      <c r="H53" s="675"/>
      <c r="I53" s="675"/>
      <c r="J53" s="675"/>
      <c r="K53" s="671" t="s">
        <v>1821</v>
      </c>
      <c r="L53" s="596"/>
      <c r="M53" s="596"/>
      <c r="N53" s="596"/>
      <c r="O53" s="595">
        <f>+L53+M53-N53</f>
        <v>0</v>
      </c>
      <c r="P53" s="596"/>
      <c r="Q53" s="596"/>
      <c r="R53" s="596"/>
      <c r="S53" s="596"/>
      <c r="T53" s="596"/>
      <c r="U53" s="596"/>
      <c r="V53" s="596"/>
      <c r="W53" s="596"/>
      <c r="X53" s="714"/>
      <c r="Y53" s="714"/>
    </row>
    <row r="54" spans="1:25" ht="22.5" customHeight="1" thickTop="1" thickBot="1">
      <c r="A54" s="594">
        <v>1</v>
      </c>
      <c r="B54" s="675" t="s">
        <v>1377</v>
      </c>
      <c r="C54" s="675" t="s">
        <v>1377</v>
      </c>
      <c r="D54" s="675" t="s">
        <v>1384</v>
      </c>
      <c r="E54" s="675" t="s">
        <v>1384</v>
      </c>
      <c r="F54" s="675" t="s">
        <v>1653</v>
      </c>
      <c r="G54" s="717"/>
      <c r="H54" s="675"/>
      <c r="I54" s="675"/>
      <c r="J54" s="675"/>
      <c r="K54" s="671" t="s">
        <v>1392</v>
      </c>
      <c r="L54" s="596">
        <f>SUBTOTAL(9,L55:L57)</f>
        <v>0</v>
      </c>
      <c r="M54" s="596">
        <f t="shared" ref="M54:V54" si="20">SUBTOTAL(9,M55:M57)</f>
        <v>0</v>
      </c>
      <c r="N54" s="596">
        <f t="shared" si="20"/>
        <v>0</v>
      </c>
      <c r="O54" s="596">
        <f t="shared" si="20"/>
        <v>0</v>
      </c>
      <c r="P54" s="596">
        <f t="shared" si="20"/>
        <v>0</v>
      </c>
      <c r="Q54" s="596">
        <f t="shared" si="20"/>
        <v>0</v>
      </c>
      <c r="R54" s="596">
        <f t="shared" si="20"/>
        <v>0</v>
      </c>
      <c r="S54" s="596">
        <f t="shared" si="20"/>
        <v>0</v>
      </c>
      <c r="T54" s="596">
        <f t="shared" si="20"/>
        <v>0</v>
      </c>
      <c r="U54" s="596">
        <f t="shared" si="20"/>
        <v>0</v>
      </c>
      <c r="V54" s="596">
        <f t="shared" si="20"/>
        <v>0</v>
      </c>
      <c r="W54" s="596"/>
      <c r="X54" s="714"/>
      <c r="Y54" s="714"/>
    </row>
    <row r="55" spans="1:25" ht="22.5" customHeight="1" thickTop="1" thickBot="1">
      <c r="A55" s="594">
        <v>1</v>
      </c>
      <c r="B55" s="675" t="s">
        <v>1377</v>
      </c>
      <c r="C55" s="675" t="s">
        <v>1377</v>
      </c>
      <c r="D55" s="675" t="s">
        <v>1384</v>
      </c>
      <c r="E55" s="675" t="s">
        <v>1384</v>
      </c>
      <c r="F55" s="675" t="s">
        <v>1653</v>
      </c>
      <c r="G55" s="717">
        <v>1</v>
      </c>
      <c r="H55" s="675"/>
      <c r="I55" s="675"/>
      <c r="J55" s="675"/>
      <c r="K55" s="671" t="s">
        <v>1822</v>
      </c>
      <c r="L55" s="596"/>
      <c r="M55" s="596"/>
      <c r="N55" s="596"/>
      <c r="O55" s="595">
        <f>+L55+M55-N55</f>
        <v>0</v>
      </c>
      <c r="P55" s="596"/>
      <c r="Q55" s="596"/>
      <c r="R55" s="596"/>
      <c r="S55" s="596"/>
      <c r="T55" s="596"/>
      <c r="U55" s="596"/>
      <c r="V55" s="596"/>
      <c r="W55" s="596"/>
      <c r="X55" s="714"/>
      <c r="Y55" s="714"/>
    </row>
    <row r="56" spans="1:25" ht="22.5" customHeight="1" thickTop="1" thickBot="1">
      <c r="A56" s="594">
        <v>1</v>
      </c>
      <c r="B56" s="675" t="s">
        <v>1377</v>
      </c>
      <c r="C56" s="675" t="s">
        <v>1377</v>
      </c>
      <c r="D56" s="675" t="s">
        <v>1384</v>
      </c>
      <c r="E56" s="675" t="s">
        <v>1384</v>
      </c>
      <c r="F56" s="675" t="s">
        <v>1653</v>
      </c>
      <c r="G56" s="717">
        <v>2</v>
      </c>
      <c r="H56" s="675"/>
      <c r="I56" s="675"/>
      <c r="J56" s="675"/>
      <c r="K56" s="671" t="s">
        <v>1823</v>
      </c>
      <c r="L56" s="596"/>
      <c r="M56" s="596"/>
      <c r="N56" s="596"/>
      <c r="O56" s="595">
        <f>+L56+M56-N56</f>
        <v>0</v>
      </c>
      <c r="P56" s="596"/>
      <c r="Q56" s="596"/>
      <c r="R56" s="596"/>
      <c r="S56" s="596"/>
      <c r="T56" s="596"/>
      <c r="U56" s="596"/>
      <c r="V56" s="596"/>
      <c r="W56" s="596"/>
      <c r="X56" s="714"/>
      <c r="Y56" s="714"/>
    </row>
    <row r="57" spans="1:25" ht="22.5" customHeight="1" thickTop="1" thickBot="1">
      <c r="A57" s="594">
        <v>1</v>
      </c>
      <c r="B57" s="675" t="s">
        <v>1377</v>
      </c>
      <c r="C57" s="675" t="s">
        <v>1377</v>
      </c>
      <c r="D57" s="675" t="s">
        <v>1384</v>
      </c>
      <c r="E57" s="675" t="s">
        <v>1384</v>
      </c>
      <c r="F57" s="675" t="s">
        <v>1653</v>
      </c>
      <c r="G57" s="717">
        <v>3</v>
      </c>
      <c r="H57" s="675"/>
      <c r="I57" s="675"/>
      <c r="J57" s="675"/>
      <c r="K57" s="671" t="s">
        <v>1824</v>
      </c>
      <c r="L57" s="596"/>
      <c r="M57" s="596"/>
      <c r="N57" s="596"/>
      <c r="O57" s="595">
        <f>+L57+M57-N57</f>
        <v>0</v>
      </c>
      <c r="P57" s="596"/>
      <c r="Q57" s="596"/>
      <c r="R57" s="596"/>
      <c r="S57" s="596"/>
      <c r="T57" s="596"/>
      <c r="U57" s="596"/>
      <c r="V57" s="596"/>
      <c r="W57" s="596"/>
      <c r="X57" s="714"/>
      <c r="Y57" s="714"/>
    </row>
    <row r="58" spans="1:25" ht="22.5" customHeight="1" thickTop="1" thickBot="1">
      <c r="A58" s="594">
        <v>1</v>
      </c>
      <c r="B58" s="675" t="s">
        <v>1377</v>
      </c>
      <c r="C58" s="675" t="s">
        <v>1377</v>
      </c>
      <c r="D58" s="675" t="s">
        <v>1384</v>
      </c>
      <c r="E58" s="675" t="s">
        <v>1384</v>
      </c>
      <c r="F58" s="675" t="s">
        <v>1654</v>
      </c>
      <c r="G58" s="717"/>
      <c r="H58" s="675"/>
      <c r="I58" s="675"/>
      <c r="J58" s="675"/>
      <c r="K58" s="671" t="s">
        <v>1647</v>
      </c>
      <c r="L58" s="596">
        <f>SUBTOTAL(9,L59:L61)</f>
        <v>0</v>
      </c>
      <c r="M58" s="596">
        <f t="shared" ref="M58:V58" si="21">SUBTOTAL(9,M59:M61)</f>
        <v>0</v>
      </c>
      <c r="N58" s="596">
        <f t="shared" si="21"/>
        <v>0</v>
      </c>
      <c r="O58" s="596">
        <f t="shared" si="21"/>
        <v>0</v>
      </c>
      <c r="P58" s="596">
        <f t="shared" si="21"/>
        <v>0</v>
      </c>
      <c r="Q58" s="596">
        <f t="shared" si="21"/>
        <v>0</v>
      </c>
      <c r="R58" s="596">
        <f t="shared" si="21"/>
        <v>0</v>
      </c>
      <c r="S58" s="596">
        <f t="shared" si="21"/>
        <v>0</v>
      </c>
      <c r="T58" s="596">
        <f t="shared" si="21"/>
        <v>0</v>
      </c>
      <c r="U58" s="596">
        <f t="shared" si="21"/>
        <v>0</v>
      </c>
      <c r="V58" s="596">
        <f t="shared" si="21"/>
        <v>0</v>
      </c>
      <c r="W58" s="596"/>
      <c r="X58" s="714"/>
      <c r="Y58" s="714"/>
    </row>
    <row r="59" spans="1:25" ht="22.5" customHeight="1" thickTop="1" thickBot="1">
      <c r="A59" s="594">
        <v>1</v>
      </c>
      <c r="B59" s="675" t="s">
        <v>1377</v>
      </c>
      <c r="C59" s="675" t="s">
        <v>1377</v>
      </c>
      <c r="D59" s="675" t="s">
        <v>1384</v>
      </c>
      <c r="E59" s="675" t="s">
        <v>1384</v>
      </c>
      <c r="F59" s="675" t="s">
        <v>1654</v>
      </c>
      <c r="G59" s="717">
        <v>1</v>
      </c>
      <c r="H59" s="675"/>
      <c r="I59" s="675"/>
      <c r="J59" s="675"/>
      <c r="K59" s="671" t="s">
        <v>1825</v>
      </c>
      <c r="L59" s="596"/>
      <c r="M59" s="596"/>
      <c r="N59" s="596"/>
      <c r="O59" s="595">
        <f>+L59+M59-N59</f>
        <v>0</v>
      </c>
      <c r="P59" s="596"/>
      <c r="Q59" s="596"/>
      <c r="R59" s="596"/>
      <c r="S59" s="596"/>
      <c r="T59" s="596"/>
      <c r="U59" s="596"/>
      <c r="V59" s="596"/>
      <c r="W59" s="596"/>
      <c r="X59" s="714"/>
      <c r="Y59" s="714"/>
    </row>
    <row r="60" spans="1:25" ht="22.5" customHeight="1" thickTop="1" thickBot="1">
      <c r="A60" s="594">
        <v>1</v>
      </c>
      <c r="B60" s="675" t="s">
        <v>1377</v>
      </c>
      <c r="C60" s="675" t="s">
        <v>1377</v>
      </c>
      <c r="D60" s="675" t="s">
        <v>1384</v>
      </c>
      <c r="E60" s="675" t="s">
        <v>1384</v>
      </c>
      <c r="F60" s="675" t="s">
        <v>1654</v>
      </c>
      <c r="G60" s="717">
        <v>2</v>
      </c>
      <c r="H60" s="675"/>
      <c r="I60" s="675"/>
      <c r="J60" s="675"/>
      <c r="K60" s="671" t="s">
        <v>1826</v>
      </c>
      <c r="L60" s="596"/>
      <c r="M60" s="596"/>
      <c r="N60" s="596"/>
      <c r="O60" s="595">
        <f>+L60+M60-N60</f>
        <v>0</v>
      </c>
      <c r="P60" s="596"/>
      <c r="Q60" s="596"/>
      <c r="R60" s="596"/>
      <c r="S60" s="596"/>
      <c r="T60" s="596"/>
      <c r="U60" s="596"/>
      <c r="V60" s="596"/>
      <c r="W60" s="596"/>
      <c r="X60" s="714"/>
      <c r="Y60" s="714"/>
    </row>
    <row r="61" spans="1:25" ht="22.5" customHeight="1" thickTop="1" thickBot="1">
      <c r="A61" s="594">
        <v>1</v>
      </c>
      <c r="B61" s="675" t="s">
        <v>1377</v>
      </c>
      <c r="C61" s="675" t="s">
        <v>1377</v>
      </c>
      <c r="D61" s="675" t="s">
        <v>1384</v>
      </c>
      <c r="E61" s="675" t="s">
        <v>1384</v>
      </c>
      <c r="F61" s="675" t="s">
        <v>1654</v>
      </c>
      <c r="G61" s="717">
        <v>3</v>
      </c>
      <c r="H61" s="675"/>
      <c r="I61" s="675"/>
      <c r="J61" s="675"/>
      <c r="K61" s="671" t="s">
        <v>1827</v>
      </c>
      <c r="L61" s="596"/>
      <c r="M61" s="596"/>
      <c r="N61" s="596"/>
      <c r="O61" s="595">
        <f>+L61+M61-N61</f>
        <v>0</v>
      </c>
      <c r="P61" s="596"/>
      <c r="Q61" s="596"/>
      <c r="R61" s="596"/>
      <c r="S61" s="596"/>
      <c r="T61" s="596"/>
      <c r="U61" s="596"/>
      <c r="V61" s="596"/>
      <c r="W61" s="596"/>
      <c r="X61" s="714"/>
      <c r="Y61" s="714"/>
    </row>
    <row r="62" spans="1:25" ht="22.5" customHeight="1" thickTop="1" thickBot="1">
      <c r="A62" s="594">
        <v>1</v>
      </c>
      <c r="B62" s="675" t="s">
        <v>1377</v>
      </c>
      <c r="C62" s="675" t="s">
        <v>1377</v>
      </c>
      <c r="D62" s="675" t="s">
        <v>1384</v>
      </c>
      <c r="E62" s="675" t="s">
        <v>1384</v>
      </c>
      <c r="F62" s="675" t="s">
        <v>1655</v>
      </c>
      <c r="G62" s="717"/>
      <c r="H62" s="675"/>
      <c r="I62" s="675"/>
      <c r="J62" s="675"/>
      <c r="K62" s="671" t="s">
        <v>1606</v>
      </c>
      <c r="L62" s="596">
        <f>SUBTOTAL(9,L63:L65)</f>
        <v>0</v>
      </c>
      <c r="M62" s="596">
        <f t="shared" ref="M62:V62" si="22">SUBTOTAL(9,M63:M65)</f>
        <v>0</v>
      </c>
      <c r="N62" s="596">
        <f t="shared" si="22"/>
        <v>0</v>
      </c>
      <c r="O62" s="596">
        <f t="shared" si="22"/>
        <v>0</v>
      </c>
      <c r="P62" s="596">
        <f t="shared" si="22"/>
        <v>0</v>
      </c>
      <c r="Q62" s="596">
        <f t="shared" si="22"/>
        <v>0</v>
      </c>
      <c r="R62" s="596">
        <f t="shared" si="22"/>
        <v>0</v>
      </c>
      <c r="S62" s="596">
        <f t="shared" si="22"/>
        <v>0</v>
      </c>
      <c r="T62" s="596">
        <f t="shared" si="22"/>
        <v>0</v>
      </c>
      <c r="U62" s="596">
        <f t="shared" si="22"/>
        <v>0</v>
      </c>
      <c r="V62" s="596">
        <f t="shared" si="22"/>
        <v>0</v>
      </c>
      <c r="W62" s="596"/>
      <c r="X62" s="714"/>
      <c r="Y62" s="714"/>
    </row>
    <row r="63" spans="1:25" ht="22.5" customHeight="1" thickTop="1" thickBot="1">
      <c r="A63" s="594">
        <v>1</v>
      </c>
      <c r="B63" s="675" t="s">
        <v>1377</v>
      </c>
      <c r="C63" s="675" t="s">
        <v>1377</v>
      </c>
      <c r="D63" s="675" t="s">
        <v>1384</v>
      </c>
      <c r="E63" s="675" t="s">
        <v>1384</v>
      </c>
      <c r="F63" s="675" t="s">
        <v>1655</v>
      </c>
      <c r="G63" s="717">
        <v>1</v>
      </c>
      <c r="H63" s="675"/>
      <c r="I63" s="675"/>
      <c r="J63" s="675"/>
      <c r="K63" s="671" t="s">
        <v>1828</v>
      </c>
      <c r="L63" s="596"/>
      <c r="M63" s="596"/>
      <c r="N63" s="596"/>
      <c r="O63" s="595">
        <f>+L63+M63-N63</f>
        <v>0</v>
      </c>
      <c r="P63" s="596"/>
      <c r="Q63" s="596"/>
      <c r="R63" s="596"/>
      <c r="S63" s="596"/>
      <c r="T63" s="596"/>
      <c r="U63" s="596"/>
      <c r="V63" s="596"/>
      <c r="W63" s="596"/>
      <c r="X63" s="714"/>
      <c r="Y63" s="714"/>
    </row>
    <row r="64" spans="1:25" ht="22.5" customHeight="1" thickTop="1" thickBot="1">
      <c r="A64" s="594">
        <v>1</v>
      </c>
      <c r="B64" s="675" t="s">
        <v>1377</v>
      </c>
      <c r="C64" s="675" t="s">
        <v>1377</v>
      </c>
      <c r="D64" s="675" t="s">
        <v>1384</v>
      </c>
      <c r="E64" s="675" t="s">
        <v>1384</v>
      </c>
      <c r="F64" s="675" t="s">
        <v>1655</v>
      </c>
      <c r="G64" s="717">
        <v>2</v>
      </c>
      <c r="H64" s="675"/>
      <c r="I64" s="675"/>
      <c r="J64" s="675"/>
      <c r="K64" s="671" t="s">
        <v>1829</v>
      </c>
      <c r="L64" s="596"/>
      <c r="M64" s="596"/>
      <c r="N64" s="596"/>
      <c r="O64" s="595">
        <f>+L64+M64-N64</f>
        <v>0</v>
      </c>
      <c r="P64" s="596"/>
      <c r="Q64" s="596"/>
      <c r="R64" s="596"/>
      <c r="S64" s="596"/>
      <c r="T64" s="596"/>
      <c r="U64" s="596"/>
      <c r="V64" s="596"/>
      <c r="W64" s="596"/>
      <c r="X64" s="714"/>
      <c r="Y64" s="714"/>
    </row>
    <row r="65" spans="1:25" ht="22.5" customHeight="1" thickTop="1" thickBot="1">
      <c r="A65" s="594">
        <v>1</v>
      </c>
      <c r="B65" s="675" t="s">
        <v>1377</v>
      </c>
      <c r="C65" s="675" t="s">
        <v>1377</v>
      </c>
      <c r="D65" s="675" t="s">
        <v>1384</v>
      </c>
      <c r="E65" s="675" t="s">
        <v>1384</v>
      </c>
      <c r="F65" s="675" t="s">
        <v>1655</v>
      </c>
      <c r="G65" s="717">
        <v>3</v>
      </c>
      <c r="H65" s="675"/>
      <c r="I65" s="675"/>
      <c r="J65" s="675"/>
      <c r="K65" s="671" t="s">
        <v>1830</v>
      </c>
      <c r="L65" s="596"/>
      <c r="M65" s="596"/>
      <c r="N65" s="596"/>
      <c r="O65" s="595">
        <f>+L65+M65-N65</f>
        <v>0</v>
      </c>
      <c r="P65" s="596"/>
      <c r="Q65" s="596"/>
      <c r="R65" s="596"/>
      <c r="S65" s="596"/>
      <c r="T65" s="596"/>
      <c r="U65" s="596"/>
      <c r="V65" s="596"/>
      <c r="W65" s="596"/>
      <c r="X65" s="714"/>
      <c r="Y65" s="714"/>
    </row>
    <row r="66" spans="1:25" ht="22.5" customHeight="1" thickTop="1" thickBot="1">
      <c r="A66" s="594">
        <v>1</v>
      </c>
      <c r="B66" s="675" t="s">
        <v>1377</v>
      </c>
      <c r="C66" s="675" t="s">
        <v>1377</v>
      </c>
      <c r="D66" s="675" t="s">
        <v>1384</v>
      </c>
      <c r="E66" s="675" t="s">
        <v>1384</v>
      </c>
      <c r="F66" s="675" t="s">
        <v>1656</v>
      </c>
      <c r="G66" s="717"/>
      <c r="H66" s="675"/>
      <c r="I66" s="675"/>
      <c r="J66" s="675"/>
      <c r="K66" s="671" t="s">
        <v>1383</v>
      </c>
      <c r="L66" s="596">
        <f>SUBTOTAL(9,L67:L69)</f>
        <v>0</v>
      </c>
      <c r="M66" s="596">
        <f t="shared" ref="M66:V66" si="23">SUBTOTAL(9,M67:M69)</f>
        <v>0</v>
      </c>
      <c r="N66" s="596">
        <f t="shared" si="23"/>
        <v>0</v>
      </c>
      <c r="O66" s="596">
        <f t="shared" si="23"/>
        <v>0</v>
      </c>
      <c r="P66" s="596">
        <f t="shared" si="23"/>
        <v>0</v>
      </c>
      <c r="Q66" s="596">
        <f t="shared" si="23"/>
        <v>0</v>
      </c>
      <c r="R66" s="596">
        <f t="shared" si="23"/>
        <v>0</v>
      </c>
      <c r="S66" s="596">
        <f t="shared" si="23"/>
        <v>0</v>
      </c>
      <c r="T66" s="596">
        <f t="shared" si="23"/>
        <v>0</v>
      </c>
      <c r="U66" s="596">
        <f t="shared" si="23"/>
        <v>0</v>
      </c>
      <c r="V66" s="596">
        <f t="shared" si="23"/>
        <v>0</v>
      </c>
      <c r="W66" s="596"/>
      <c r="X66" s="714"/>
      <c r="Y66" s="714"/>
    </row>
    <row r="67" spans="1:25" ht="22.5" customHeight="1" thickTop="1" thickBot="1">
      <c r="A67" s="594">
        <v>1</v>
      </c>
      <c r="B67" s="675" t="s">
        <v>1377</v>
      </c>
      <c r="C67" s="675" t="s">
        <v>1377</v>
      </c>
      <c r="D67" s="675" t="s">
        <v>1384</v>
      </c>
      <c r="E67" s="675" t="s">
        <v>1384</v>
      </c>
      <c r="F67" s="675" t="s">
        <v>1656</v>
      </c>
      <c r="G67" s="717">
        <v>1</v>
      </c>
      <c r="H67" s="675"/>
      <c r="I67" s="675"/>
      <c r="J67" s="675"/>
      <c r="K67" s="671" t="s">
        <v>1831</v>
      </c>
      <c r="L67" s="596"/>
      <c r="M67" s="596"/>
      <c r="N67" s="596"/>
      <c r="O67" s="595">
        <f>+L67+M67-N67</f>
        <v>0</v>
      </c>
      <c r="P67" s="596"/>
      <c r="Q67" s="596"/>
      <c r="R67" s="596"/>
      <c r="S67" s="596"/>
      <c r="T67" s="596"/>
      <c r="U67" s="596"/>
      <c r="V67" s="596"/>
      <c r="W67" s="596"/>
      <c r="X67" s="714"/>
      <c r="Y67" s="714"/>
    </row>
    <row r="68" spans="1:25" ht="22.5" customHeight="1" thickTop="1" thickBot="1">
      <c r="A68" s="594">
        <v>1</v>
      </c>
      <c r="B68" s="675" t="s">
        <v>1377</v>
      </c>
      <c r="C68" s="675" t="s">
        <v>1377</v>
      </c>
      <c r="D68" s="675" t="s">
        <v>1384</v>
      </c>
      <c r="E68" s="675" t="s">
        <v>1384</v>
      </c>
      <c r="F68" s="675" t="s">
        <v>1656</v>
      </c>
      <c r="G68" s="717">
        <v>2</v>
      </c>
      <c r="H68" s="675"/>
      <c r="I68" s="675"/>
      <c r="J68" s="675"/>
      <c r="K68" s="671" t="s">
        <v>1832</v>
      </c>
      <c r="L68" s="596"/>
      <c r="M68" s="596"/>
      <c r="N68" s="596"/>
      <c r="O68" s="595">
        <f>+L68+M68-N68</f>
        <v>0</v>
      </c>
      <c r="P68" s="596"/>
      <c r="Q68" s="596"/>
      <c r="R68" s="596"/>
      <c r="S68" s="596"/>
      <c r="T68" s="596"/>
      <c r="U68" s="596"/>
      <c r="V68" s="596"/>
      <c r="W68" s="596"/>
      <c r="X68" s="714"/>
      <c r="Y68" s="714"/>
    </row>
    <row r="69" spans="1:25" ht="22.5" customHeight="1" thickTop="1" thickBot="1">
      <c r="A69" s="594">
        <v>1</v>
      </c>
      <c r="B69" s="675" t="s">
        <v>1377</v>
      </c>
      <c r="C69" s="675" t="s">
        <v>1377</v>
      </c>
      <c r="D69" s="675" t="s">
        <v>1384</v>
      </c>
      <c r="E69" s="675" t="s">
        <v>1384</v>
      </c>
      <c r="F69" s="675" t="s">
        <v>1656</v>
      </c>
      <c r="G69" s="717">
        <v>3</v>
      </c>
      <c r="H69" s="675"/>
      <c r="I69" s="675"/>
      <c r="J69" s="675"/>
      <c r="K69" s="671" t="s">
        <v>1833</v>
      </c>
      <c r="L69" s="596"/>
      <c r="M69" s="596"/>
      <c r="N69" s="596"/>
      <c r="O69" s="595">
        <f>+L69+M69-N69</f>
        <v>0</v>
      </c>
      <c r="P69" s="596"/>
      <c r="Q69" s="596"/>
      <c r="R69" s="596"/>
      <c r="S69" s="596"/>
      <c r="T69" s="596"/>
      <c r="U69" s="596"/>
      <c r="V69" s="596"/>
      <c r="W69" s="596"/>
      <c r="X69" s="714"/>
      <c r="Y69" s="714"/>
    </row>
    <row r="70" spans="1:25" ht="22.5" customHeight="1" thickTop="1" thickBot="1">
      <c r="A70" s="594">
        <v>1</v>
      </c>
      <c r="B70" s="675" t="s">
        <v>1377</v>
      </c>
      <c r="C70" s="675" t="s">
        <v>1377</v>
      </c>
      <c r="D70" s="675" t="s">
        <v>1384</v>
      </c>
      <c r="E70" s="675" t="s">
        <v>1384</v>
      </c>
      <c r="F70" s="675" t="s">
        <v>1657</v>
      </c>
      <c r="G70" s="717"/>
      <c r="H70" s="675"/>
      <c r="I70" s="675"/>
      <c r="J70" s="675"/>
      <c r="K70" s="671" t="s">
        <v>1607</v>
      </c>
      <c r="L70" s="596">
        <f>SUBTOTAL(9,L71:L73)</f>
        <v>0</v>
      </c>
      <c r="M70" s="596">
        <f t="shared" ref="M70:V70" si="24">SUBTOTAL(9,M71:M73)</f>
        <v>0</v>
      </c>
      <c r="N70" s="596">
        <f t="shared" si="24"/>
        <v>0</v>
      </c>
      <c r="O70" s="596">
        <f t="shared" si="24"/>
        <v>0</v>
      </c>
      <c r="P70" s="596">
        <f t="shared" si="24"/>
        <v>0</v>
      </c>
      <c r="Q70" s="596">
        <f t="shared" si="24"/>
        <v>0</v>
      </c>
      <c r="R70" s="596">
        <f t="shared" si="24"/>
        <v>0</v>
      </c>
      <c r="S70" s="596">
        <f t="shared" si="24"/>
        <v>0</v>
      </c>
      <c r="T70" s="596">
        <f t="shared" si="24"/>
        <v>0</v>
      </c>
      <c r="U70" s="596">
        <f t="shared" si="24"/>
        <v>0</v>
      </c>
      <c r="V70" s="596">
        <f t="shared" si="24"/>
        <v>0</v>
      </c>
      <c r="W70" s="596"/>
      <c r="X70" s="714"/>
      <c r="Y70" s="714"/>
    </row>
    <row r="71" spans="1:25" ht="22.5" customHeight="1" thickTop="1" thickBot="1">
      <c r="A71" s="594">
        <v>1</v>
      </c>
      <c r="B71" s="675" t="s">
        <v>1377</v>
      </c>
      <c r="C71" s="675" t="s">
        <v>1377</v>
      </c>
      <c r="D71" s="675" t="s">
        <v>1384</v>
      </c>
      <c r="E71" s="675" t="s">
        <v>1384</v>
      </c>
      <c r="F71" s="675" t="s">
        <v>1657</v>
      </c>
      <c r="G71" s="717">
        <v>1</v>
      </c>
      <c r="H71" s="675"/>
      <c r="I71" s="675"/>
      <c r="J71" s="675"/>
      <c r="K71" s="671" t="s">
        <v>1834</v>
      </c>
      <c r="L71" s="596"/>
      <c r="M71" s="596"/>
      <c r="N71" s="596"/>
      <c r="O71" s="595">
        <f>+L71+M71-N71</f>
        <v>0</v>
      </c>
      <c r="P71" s="596"/>
      <c r="Q71" s="596"/>
      <c r="R71" s="596"/>
      <c r="S71" s="596"/>
      <c r="T71" s="596"/>
      <c r="U71" s="596"/>
      <c r="V71" s="596"/>
      <c r="W71" s="596"/>
      <c r="X71" s="714"/>
      <c r="Y71" s="714"/>
    </row>
    <row r="72" spans="1:25" ht="22.5" customHeight="1" thickTop="1" thickBot="1">
      <c r="A72" s="594">
        <v>1</v>
      </c>
      <c r="B72" s="675" t="s">
        <v>1377</v>
      </c>
      <c r="C72" s="675" t="s">
        <v>1377</v>
      </c>
      <c r="D72" s="675" t="s">
        <v>1384</v>
      </c>
      <c r="E72" s="675" t="s">
        <v>1384</v>
      </c>
      <c r="F72" s="675" t="s">
        <v>1657</v>
      </c>
      <c r="G72" s="717">
        <v>2</v>
      </c>
      <c r="H72" s="675"/>
      <c r="I72" s="675"/>
      <c r="J72" s="675"/>
      <c r="K72" s="671" t="s">
        <v>1835</v>
      </c>
      <c r="L72" s="596"/>
      <c r="M72" s="596"/>
      <c r="N72" s="596"/>
      <c r="O72" s="595">
        <f>+L72+M72-N72</f>
        <v>0</v>
      </c>
      <c r="P72" s="596"/>
      <c r="Q72" s="596"/>
      <c r="R72" s="596"/>
      <c r="S72" s="596"/>
      <c r="T72" s="596"/>
      <c r="U72" s="596"/>
      <c r="V72" s="596"/>
      <c r="W72" s="596"/>
      <c r="X72" s="714"/>
      <c r="Y72" s="714"/>
    </row>
    <row r="73" spans="1:25" ht="22.5" customHeight="1" thickTop="1" thickBot="1">
      <c r="A73" s="594">
        <v>1</v>
      </c>
      <c r="B73" s="675" t="s">
        <v>1377</v>
      </c>
      <c r="C73" s="675" t="s">
        <v>1377</v>
      </c>
      <c r="D73" s="675" t="s">
        <v>1384</v>
      </c>
      <c r="E73" s="675" t="s">
        <v>1384</v>
      </c>
      <c r="F73" s="675" t="s">
        <v>1657</v>
      </c>
      <c r="G73" s="717">
        <v>3</v>
      </c>
      <c r="H73" s="675"/>
      <c r="I73" s="675"/>
      <c r="J73" s="675"/>
      <c r="K73" s="671" t="s">
        <v>1836</v>
      </c>
      <c r="L73" s="596"/>
      <c r="M73" s="596"/>
      <c r="N73" s="596"/>
      <c r="O73" s="595">
        <f>+L73+M73-N73</f>
        <v>0</v>
      </c>
      <c r="P73" s="596"/>
      <c r="Q73" s="596"/>
      <c r="R73" s="596"/>
      <c r="S73" s="596"/>
      <c r="T73" s="596"/>
      <c r="U73" s="596"/>
      <c r="V73" s="596"/>
      <c r="W73" s="596"/>
      <c r="X73" s="714"/>
      <c r="Y73" s="714"/>
    </row>
    <row r="74" spans="1:25" ht="22.5" customHeight="1" thickTop="1" thickBot="1">
      <c r="A74" s="594">
        <v>1</v>
      </c>
      <c r="B74" s="675" t="s">
        <v>1377</v>
      </c>
      <c r="C74" s="675" t="s">
        <v>1377</v>
      </c>
      <c r="D74" s="675" t="s">
        <v>1384</v>
      </c>
      <c r="E74" s="675" t="s">
        <v>1384</v>
      </c>
      <c r="F74" s="675" t="s">
        <v>1658</v>
      </c>
      <c r="G74" s="717"/>
      <c r="H74" s="675"/>
      <c r="I74" s="675"/>
      <c r="J74" s="675"/>
      <c r="K74" s="671" t="s">
        <v>1648</v>
      </c>
      <c r="L74" s="596">
        <f>SUM(L75:L77)</f>
        <v>0</v>
      </c>
      <c r="M74" s="596">
        <f t="shared" ref="M74:V74" si="25">SUM(M75:M77)</f>
        <v>0</v>
      </c>
      <c r="N74" s="596">
        <f t="shared" si="25"/>
        <v>0</v>
      </c>
      <c r="O74" s="596">
        <f t="shared" si="25"/>
        <v>0</v>
      </c>
      <c r="P74" s="596">
        <f t="shared" si="25"/>
        <v>0</v>
      </c>
      <c r="Q74" s="596">
        <f t="shared" si="25"/>
        <v>0</v>
      </c>
      <c r="R74" s="596">
        <f t="shared" si="25"/>
        <v>0</v>
      </c>
      <c r="S74" s="596">
        <f t="shared" si="25"/>
        <v>0</v>
      </c>
      <c r="T74" s="596">
        <f t="shared" si="25"/>
        <v>0</v>
      </c>
      <c r="U74" s="596">
        <f t="shared" si="25"/>
        <v>0</v>
      </c>
      <c r="V74" s="596">
        <f t="shared" si="25"/>
        <v>0</v>
      </c>
      <c r="W74" s="596"/>
      <c r="X74" s="714"/>
      <c r="Y74" s="714"/>
    </row>
    <row r="75" spans="1:25" ht="22.5" customHeight="1" thickTop="1" thickBot="1">
      <c r="A75" s="594">
        <v>1</v>
      </c>
      <c r="B75" s="675" t="s">
        <v>1377</v>
      </c>
      <c r="C75" s="675" t="s">
        <v>1377</v>
      </c>
      <c r="D75" s="675" t="s">
        <v>1384</v>
      </c>
      <c r="E75" s="675" t="s">
        <v>1384</v>
      </c>
      <c r="F75" s="675" t="s">
        <v>1658</v>
      </c>
      <c r="G75" s="717">
        <v>1</v>
      </c>
      <c r="H75" s="675"/>
      <c r="I75" s="675"/>
      <c r="J75" s="675"/>
      <c r="K75" s="671" t="s">
        <v>1837</v>
      </c>
      <c r="L75" s="596"/>
      <c r="M75" s="596"/>
      <c r="N75" s="596"/>
      <c r="O75" s="595">
        <f>+L75+M75-N75</f>
        <v>0</v>
      </c>
      <c r="P75" s="596"/>
      <c r="Q75" s="596"/>
      <c r="R75" s="596"/>
      <c r="S75" s="596"/>
      <c r="T75" s="596"/>
      <c r="U75" s="596"/>
      <c r="V75" s="596"/>
      <c r="W75" s="596"/>
      <c r="X75" s="714"/>
      <c r="Y75" s="714"/>
    </row>
    <row r="76" spans="1:25" ht="22.5" customHeight="1" thickTop="1" thickBot="1">
      <c r="A76" s="594">
        <v>1</v>
      </c>
      <c r="B76" s="675" t="s">
        <v>1377</v>
      </c>
      <c r="C76" s="675" t="s">
        <v>1377</v>
      </c>
      <c r="D76" s="675" t="s">
        <v>1384</v>
      </c>
      <c r="E76" s="675" t="s">
        <v>1384</v>
      </c>
      <c r="F76" s="675" t="s">
        <v>1658</v>
      </c>
      <c r="G76" s="717">
        <v>2</v>
      </c>
      <c r="H76" s="675"/>
      <c r="I76" s="675"/>
      <c r="J76" s="675"/>
      <c r="K76" s="671" t="s">
        <v>1838</v>
      </c>
      <c r="L76" s="596"/>
      <c r="M76" s="596"/>
      <c r="N76" s="596"/>
      <c r="O76" s="595">
        <f>+L76+M76-N76</f>
        <v>0</v>
      </c>
      <c r="P76" s="596"/>
      <c r="Q76" s="596"/>
      <c r="R76" s="596"/>
      <c r="S76" s="596"/>
      <c r="T76" s="596"/>
      <c r="U76" s="596"/>
      <c r="V76" s="596"/>
      <c r="W76" s="596"/>
      <c r="X76" s="714"/>
      <c r="Y76" s="714"/>
    </row>
    <row r="77" spans="1:25" ht="22.5" customHeight="1" thickTop="1" thickBot="1">
      <c r="A77" s="594">
        <v>1</v>
      </c>
      <c r="B77" s="675" t="s">
        <v>1377</v>
      </c>
      <c r="C77" s="675" t="s">
        <v>1377</v>
      </c>
      <c r="D77" s="675" t="s">
        <v>1384</v>
      </c>
      <c r="E77" s="675" t="s">
        <v>1384</v>
      </c>
      <c r="F77" s="675" t="s">
        <v>1658</v>
      </c>
      <c r="G77" s="717">
        <v>3</v>
      </c>
      <c r="H77" s="675"/>
      <c r="I77" s="675"/>
      <c r="J77" s="675"/>
      <c r="K77" s="671" t="s">
        <v>1839</v>
      </c>
      <c r="L77" s="596"/>
      <c r="M77" s="596"/>
      <c r="N77" s="596"/>
      <c r="O77" s="595">
        <f>+L77+M77-N77</f>
        <v>0</v>
      </c>
      <c r="P77" s="596"/>
      <c r="Q77" s="596"/>
      <c r="R77" s="596"/>
      <c r="S77" s="596"/>
      <c r="T77" s="596"/>
      <c r="U77" s="596"/>
      <c r="V77" s="596"/>
      <c r="W77" s="596"/>
      <c r="X77" s="714"/>
      <c r="Y77" s="714"/>
    </row>
    <row r="78" spans="1:25" ht="22.5" customHeight="1" thickTop="1" thickBot="1">
      <c r="A78" s="594">
        <v>1</v>
      </c>
      <c r="B78" s="675" t="s">
        <v>1377</v>
      </c>
      <c r="C78" s="675" t="s">
        <v>1377</v>
      </c>
      <c r="D78" s="675" t="s">
        <v>1384</v>
      </c>
      <c r="E78" s="675" t="s">
        <v>1389</v>
      </c>
      <c r="F78" s="675"/>
      <c r="G78" s="717"/>
      <c r="H78" s="675"/>
      <c r="I78" s="675"/>
      <c r="J78" s="675"/>
      <c r="K78" s="671" t="s">
        <v>1398</v>
      </c>
      <c r="L78" s="596">
        <f>+L79+L100</f>
        <v>0</v>
      </c>
      <c r="M78" s="596">
        <f t="shared" ref="M78:V78" si="26">+M79+M100</f>
        <v>0</v>
      </c>
      <c r="N78" s="596">
        <f t="shared" si="26"/>
        <v>0</v>
      </c>
      <c r="O78" s="596">
        <f t="shared" si="26"/>
        <v>0</v>
      </c>
      <c r="P78" s="596">
        <f t="shared" si="26"/>
        <v>0</v>
      </c>
      <c r="Q78" s="596">
        <f t="shared" si="26"/>
        <v>0</v>
      </c>
      <c r="R78" s="596">
        <f t="shared" si="26"/>
        <v>0</v>
      </c>
      <c r="S78" s="596">
        <f t="shared" si="26"/>
        <v>0</v>
      </c>
      <c r="T78" s="596">
        <f t="shared" si="26"/>
        <v>0</v>
      </c>
      <c r="U78" s="596">
        <f t="shared" si="26"/>
        <v>0</v>
      </c>
      <c r="V78" s="596">
        <f t="shared" si="26"/>
        <v>0</v>
      </c>
      <c r="W78" s="596"/>
      <c r="X78" s="714"/>
      <c r="Y78" s="714"/>
    </row>
    <row r="79" spans="1:25" ht="22.5" customHeight="1" thickTop="1" thickBot="1">
      <c r="A79" s="594">
        <v>1</v>
      </c>
      <c r="B79" s="675" t="s">
        <v>1377</v>
      </c>
      <c r="C79" s="675" t="s">
        <v>1377</v>
      </c>
      <c r="D79" s="675" t="s">
        <v>1384</v>
      </c>
      <c r="E79" s="675" t="s">
        <v>1389</v>
      </c>
      <c r="F79" s="675" t="s">
        <v>1659</v>
      </c>
      <c r="G79" s="717"/>
      <c r="H79" s="675"/>
      <c r="I79" s="675"/>
      <c r="J79" s="675"/>
      <c r="K79" s="671" t="s">
        <v>1299</v>
      </c>
      <c r="L79" s="596">
        <f>+L80+L84+L88+L92+L96</f>
        <v>0</v>
      </c>
      <c r="M79" s="596">
        <f t="shared" ref="M79:V79" si="27">+M80+M84+M88+M92+M96</f>
        <v>0</v>
      </c>
      <c r="N79" s="596">
        <f t="shared" si="27"/>
        <v>0</v>
      </c>
      <c r="O79" s="596">
        <f t="shared" si="27"/>
        <v>0</v>
      </c>
      <c r="P79" s="596">
        <f t="shared" si="27"/>
        <v>0</v>
      </c>
      <c r="Q79" s="596">
        <f t="shared" si="27"/>
        <v>0</v>
      </c>
      <c r="R79" s="596">
        <f t="shared" si="27"/>
        <v>0</v>
      </c>
      <c r="S79" s="596">
        <f t="shared" si="27"/>
        <v>0</v>
      </c>
      <c r="T79" s="596">
        <f t="shared" si="27"/>
        <v>0</v>
      </c>
      <c r="U79" s="596">
        <f t="shared" si="27"/>
        <v>0</v>
      </c>
      <c r="V79" s="596">
        <f t="shared" si="27"/>
        <v>0</v>
      </c>
      <c r="W79" s="596"/>
      <c r="X79" s="714"/>
      <c r="Y79" s="714"/>
    </row>
    <row r="80" spans="1:25" ht="22.5" customHeight="1" thickTop="1" thickBot="1">
      <c r="A80" s="594">
        <v>1</v>
      </c>
      <c r="B80" s="675" t="s">
        <v>1377</v>
      </c>
      <c r="C80" s="675" t="s">
        <v>1377</v>
      </c>
      <c r="D80" s="675" t="s">
        <v>1384</v>
      </c>
      <c r="E80" s="675" t="s">
        <v>1389</v>
      </c>
      <c r="F80" s="675" t="s">
        <v>1659</v>
      </c>
      <c r="G80" s="675" t="s">
        <v>1389</v>
      </c>
      <c r="H80" s="675"/>
      <c r="I80" s="675"/>
      <c r="J80" s="675"/>
      <c r="K80" s="671" t="s">
        <v>1660</v>
      </c>
      <c r="L80" s="596">
        <f>SUM(L81:L83)</f>
        <v>0</v>
      </c>
      <c r="M80" s="596">
        <f t="shared" ref="M80:V80" si="28">SUM(M81:M83)</f>
        <v>0</v>
      </c>
      <c r="N80" s="596">
        <f t="shared" si="28"/>
        <v>0</v>
      </c>
      <c r="O80" s="596">
        <f t="shared" si="28"/>
        <v>0</v>
      </c>
      <c r="P80" s="596">
        <f t="shared" si="28"/>
        <v>0</v>
      </c>
      <c r="Q80" s="596">
        <f t="shared" si="28"/>
        <v>0</v>
      </c>
      <c r="R80" s="596">
        <f t="shared" si="28"/>
        <v>0</v>
      </c>
      <c r="S80" s="596">
        <f t="shared" si="28"/>
        <v>0</v>
      </c>
      <c r="T80" s="596">
        <f t="shared" si="28"/>
        <v>0</v>
      </c>
      <c r="U80" s="596">
        <f t="shared" si="28"/>
        <v>0</v>
      </c>
      <c r="V80" s="596">
        <f t="shared" si="28"/>
        <v>0</v>
      </c>
      <c r="W80" s="596"/>
      <c r="X80" s="714"/>
      <c r="Y80" s="714"/>
    </row>
    <row r="81" spans="1:25" ht="22.5" customHeight="1" thickTop="1" thickBot="1">
      <c r="A81" s="594">
        <v>1</v>
      </c>
      <c r="B81" s="675" t="s">
        <v>1377</v>
      </c>
      <c r="C81" s="675" t="s">
        <v>1377</v>
      </c>
      <c r="D81" s="675" t="s">
        <v>1384</v>
      </c>
      <c r="E81" s="675" t="s">
        <v>1389</v>
      </c>
      <c r="F81" s="675" t="s">
        <v>1659</v>
      </c>
      <c r="G81" s="675" t="s">
        <v>1389</v>
      </c>
      <c r="H81" s="675" t="s">
        <v>1377</v>
      </c>
      <c r="I81" s="675"/>
      <c r="J81" s="675"/>
      <c r="K81" s="671" t="s">
        <v>1840</v>
      </c>
      <c r="L81" s="596"/>
      <c r="M81" s="596"/>
      <c r="N81" s="596"/>
      <c r="O81" s="595">
        <f>+L81+M81-N81</f>
        <v>0</v>
      </c>
      <c r="P81" s="596"/>
      <c r="Q81" s="596"/>
      <c r="R81" s="596"/>
      <c r="S81" s="596"/>
      <c r="T81" s="596"/>
      <c r="U81" s="596"/>
      <c r="V81" s="596"/>
      <c r="W81" s="596"/>
      <c r="X81" s="714"/>
      <c r="Y81" s="714"/>
    </row>
    <row r="82" spans="1:25" ht="22.5" customHeight="1" thickTop="1" thickBot="1">
      <c r="A82" s="594">
        <v>1</v>
      </c>
      <c r="B82" s="675" t="s">
        <v>1377</v>
      </c>
      <c r="C82" s="675" t="s">
        <v>1377</v>
      </c>
      <c r="D82" s="675" t="s">
        <v>1384</v>
      </c>
      <c r="E82" s="675" t="s">
        <v>1389</v>
      </c>
      <c r="F82" s="675" t="s">
        <v>1659</v>
      </c>
      <c r="G82" s="675" t="s">
        <v>1389</v>
      </c>
      <c r="H82" s="675" t="s">
        <v>1459</v>
      </c>
      <c r="I82" s="675"/>
      <c r="J82" s="675"/>
      <c r="K82" s="671" t="s">
        <v>1841</v>
      </c>
      <c r="L82" s="596"/>
      <c r="M82" s="596"/>
      <c r="N82" s="596"/>
      <c r="O82" s="595">
        <f>+L82+M82-N82</f>
        <v>0</v>
      </c>
      <c r="P82" s="596"/>
      <c r="Q82" s="596"/>
      <c r="R82" s="596"/>
      <c r="S82" s="596"/>
      <c r="T82" s="596"/>
      <c r="U82" s="596"/>
      <c r="V82" s="596"/>
      <c r="W82" s="596"/>
      <c r="X82" s="714"/>
      <c r="Y82" s="714"/>
    </row>
    <row r="83" spans="1:25" ht="22.5" customHeight="1" thickTop="1" thickBot="1">
      <c r="A83" s="594">
        <v>1</v>
      </c>
      <c r="B83" s="675" t="s">
        <v>1377</v>
      </c>
      <c r="C83" s="675" t="s">
        <v>1377</v>
      </c>
      <c r="D83" s="675" t="s">
        <v>1384</v>
      </c>
      <c r="E83" s="675" t="s">
        <v>1389</v>
      </c>
      <c r="F83" s="675" t="s">
        <v>1659</v>
      </c>
      <c r="G83" s="675" t="s">
        <v>1389</v>
      </c>
      <c r="H83" s="675" t="s">
        <v>1796</v>
      </c>
      <c r="I83" s="675"/>
      <c r="J83" s="675"/>
      <c r="K83" s="671" t="s">
        <v>1842</v>
      </c>
      <c r="L83" s="596"/>
      <c r="M83" s="596"/>
      <c r="N83" s="596"/>
      <c r="O83" s="595">
        <f>+L83+M83-N83</f>
        <v>0</v>
      </c>
      <c r="P83" s="596"/>
      <c r="Q83" s="596"/>
      <c r="R83" s="596"/>
      <c r="S83" s="596"/>
      <c r="T83" s="596"/>
      <c r="U83" s="596"/>
      <c r="V83" s="596"/>
      <c r="W83" s="596"/>
      <c r="X83" s="714"/>
      <c r="Y83" s="714"/>
    </row>
    <row r="84" spans="1:25" ht="22.5" customHeight="1" thickTop="1" thickBot="1">
      <c r="A84" s="594">
        <v>1</v>
      </c>
      <c r="B84" s="675" t="s">
        <v>1377</v>
      </c>
      <c r="C84" s="675" t="s">
        <v>1377</v>
      </c>
      <c r="D84" s="675" t="s">
        <v>1384</v>
      </c>
      <c r="E84" s="675" t="s">
        <v>1389</v>
      </c>
      <c r="F84" s="675" t="s">
        <v>1659</v>
      </c>
      <c r="G84" s="675" t="s">
        <v>1390</v>
      </c>
      <c r="H84" s="675"/>
      <c r="I84" s="675"/>
      <c r="J84" s="675"/>
      <c r="K84" s="671" t="s">
        <v>1661</v>
      </c>
      <c r="L84" s="596">
        <f>SUM(L85:L87)</f>
        <v>0</v>
      </c>
      <c r="M84" s="596">
        <f t="shared" ref="M84:V84" si="29">SUM(M85:M87)</f>
        <v>0</v>
      </c>
      <c r="N84" s="596">
        <f t="shared" si="29"/>
        <v>0</v>
      </c>
      <c r="O84" s="596">
        <f t="shared" si="29"/>
        <v>0</v>
      </c>
      <c r="P84" s="596">
        <f t="shared" si="29"/>
        <v>0</v>
      </c>
      <c r="Q84" s="596">
        <f t="shared" si="29"/>
        <v>0</v>
      </c>
      <c r="R84" s="596">
        <f t="shared" si="29"/>
        <v>0</v>
      </c>
      <c r="S84" s="596">
        <f t="shared" si="29"/>
        <v>0</v>
      </c>
      <c r="T84" s="596">
        <f t="shared" si="29"/>
        <v>0</v>
      </c>
      <c r="U84" s="596">
        <f t="shared" si="29"/>
        <v>0</v>
      </c>
      <c r="V84" s="596">
        <f t="shared" si="29"/>
        <v>0</v>
      </c>
      <c r="W84" s="596"/>
      <c r="X84" s="714"/>
      <c r="Y84" s="714"/>
    </row>
    <row r="85" spans="1:25" ht="22.5" customHeight="1" thickTop="1" thickBot="1">
      <c r="A85" s="594">
        <v>1</v>
      </c>
      <c r="B85" s="675" t="s">
        <v>1377</v>
      </c>
      <c r="C85" s="675" t="s">
        <v>1377</v>
      </c>
      <c r="D85" s="675" t="s">
        <v>1384</v>
      </c>
      <c r="E85" s="675" t="s">
        <v>1389</v>
      </c>
      <c r="F85" s="675" t="s">
        <v>1659</v>
      </c>
      <c r="G85" s="675" t="s">
        <v>1390</v>
      </c>
      <c r="H85" s="675" t="s">
        <v>1377</v>
      </c>
      <c r="I85" s="675"/>
      <c r="J85" s="675"/>
      <c r="K85" s="671" t="s">
        <v>1843</v>
      </c>
      <c r="L85" s="596"/>
      <c r="M85" s="596"/>
      <c r="N85" s="596"/>
      <c r="O85" s="595">
        <f>+L85+M85-N85</f>
        <v>0</v>
      </c>
      <c r="P85" s="596"/>
      <c r="Q85" s="596"/>
      <c r="R85" s="596"/>
      <c r="S85" s="596"/>
      <c r="T85" s="596"/>
      <c r="U85" s="596"/>
      <c r="V85" s="596"/>
      <c r="W85" s="596"/>
      <c r="X85" s="714"/>
      <c r="Y85" s="714"/>
    </row>
    <row r="86" spans="1:25" ht="22.5" customHeight="1" thickTop="1" thickBot="1">
      <c r="A86" s="594">
        <v>1</v>
      </c>
      <c r="B86" s="675" t="s">
        <v>1377</v>
      </c>
      <c r="C86" s="675" t="s">
        <v>1377</v>
      </c>
      <c r="D86" s="675" t="s">
        <v>1384</v>
      </c>
      <c r="E86" s="675" t="s">
        <v>1389</v>
      </c>
      <c r="F86" s="675" t="s">
        <v>1659</v>
      </c>
      <c r="G86" s="675" t="s">
        <v>1390</v>
      </c>
      <c r="H86" s="675" t="s">
        <v>1459</v>
      </c>
      <c r="I86" s="675"/>
      <c r="J86" s="675"/>
      <c r="K86" s="671" t="s">
        <v>1844</v>
      </c>
      <c r="L86" s="596"/>
      <c r="M86" s="596"/>
      <c r="N86" s="596"/>
      <c r="O86" s="595">
        <f>+L86+M86-N86</f>
        <v>0</v>
      </c>
      <c r="P86" s="596"/>
      <c r="Q86" s="596"/>
      <c r="R86" s="596"/>
      <c r="S86" s="596"/>
      <c r="T86" s="596"/>
      <c r="U86" s="596"/>
      <c r="V86" s="596"/>
      <c r="W86" s="596"/>
      <c r="X86" s="714"/>
      <c r="Y86" s="714"/>
    </row>
    <row r="87" spans="1:25" ht="22.5" customHeight="1" thickTop="1" thickBot="1">
      <c r="A87" s="594">
        <v>1</v>
      </c>
      <c r="B87" s="675" t="s">
        <v>1377</v>
      </c>
      <c r="C87" s="675" t="s">
        <v>1377</v>
      </c>
      <c r="D87" s="675" t="s">
        <v>1384</v>
      </c>
      <c r="E87" s="675" t="s">
        <v>1389</v>
      </c>
      <c r="F87" s="675" t="s">
        <v>1659</v>
      </c>
      <c r="G87" s="675" t="s">
        <v>1390</v>
      </c>
      <c r="H87" s="675" t="s">
        <v>1796</v>
      </c>
      <c r="I87" s="675"/>
      <c r="J87" s="675"/>
      <c r="K87" s="671" t="s">
        <v>1845</v>
      </c>
      <c r="L87" s="596"/>
      <c r="M87" s="596"/>
      <c r="N87" s="596"/>
      <c r="O87" s="595">
        <f>+L87+M87-N87</f>
        <v>0</v>
      </c>
      <c r="P87" s="596"/>
      <c r="Q87" s="596"/>
      <c r="R87" s="596"/>
      <c r="S87" s="596"/>
      <c r="T87" s="596"/>
      <c r="U87" s="596"/>
      <c r="V87" s="596"/>
      <c r="W87" s="596"/>
      <c r="X87" s="714"/>
      <c r="Y87" s="714"/>
    </row>
    <row r="88" spans="1:25" s="185" customFormat="1" ht="22.5" customHeight="1" thickTop="1" thickBot="1">
      <c r="A88" s="594">
        <v>1</v>
      </c>
      <c r="B88" s="675" t="s">
        <v>1377</v>
      </c>
      <c r="C88" s="675" t="s">
        <v>1377</v>
      </c>
      <c r="D88" s="675" t="s">
        <v>1384</v>
      </c>
      <c r="E88" s="675" t="s">
        <v>1389</v>
      </c>
      <c r="F88" s="675" t="s">
        <v>1659</v>
      </c>
      <c r="G88" s="675" t="s">
        <v>1394</v>
      </c>
      <c r="H88" s="675"/>
      <c r="I88" s="706"/>
      <c r="J88" s="706"/>
      <c r="K88" s="671" t="s">
        <v>1662</v>
      </c>
      <c r="L88" s="595">
        <f>SUM(L89:L91)</f>
        <v>0</v>
      </c>
      <c r="M88" s="595">
        <f t="shared" ref="M88:V88" si="30">SUM(M89:M91)</f>
        <v>0</v>
      </c>
      <c r="N88" s="595">
        <f t="shared" si="30"/>
        <v>0</v>
      </c>
      <c r="O88" s="595">
        <f t="shared" si="30"/>
        <v>0</v>
      </c>
      <c r="P88" s="595">
        <f t="shared" si="30"/>
        <v>0</v>
      </c>
      <c r="Q88" s="595">
        <f t="shared" si="30"/>
        <v>0</v>
      </c>
      <c r="R88" s="595">
        <f t="shared" si="30"/>
        <v>0</v>
      </c>
      <c r="S88" s="595">
        <f t="shared" si="30"/>
        <v>0</v>
      </c>
      <c r="T88" s="595">
        <f t="shared" si="30"/>
        <v>0</v>
      </c>
      <c r="U88" s="595">
        <f t="shared" si="30"/>
        <v>0</v>
      </c>
      <c r="V88" s="595">
        <f t="shared" si="30"/>
        <v>0</v>
      </c>
      <c r="W88" s="595"/>
      <c r="X88" s="714"/>
      <c r="Y88" s="714"/>
    </row>
    <row r="89" spans="1:25" s="185" customFormat="1" ht="22.5" customHeight="1" thickTop="1" thickBot="1">
      <c r="A89" s="594">
        <v>1</v>
      </c>
      <c r="B89" s="675" t="s">
        <v>1377</v>
      </c>
      <c r="C89" s="675" t="s">
        <v>1377</v>
      </c>
      <c r="D89" s="675" t="s">
        <v>1384</v>
      </c>
      <c r="E89" s="675" t="s">
        <v>1389</v>
      </c>
      <c r="F89" s="675" t="s">
        <v>1659</v>
      </c>
      <c r="G89" s="675" t="s">
        <v>1394</v>
      </c>
      <c r="H89" s="675" t="s">
        <v>1377</v>
      </c>
      <c r="I89" s="706"/>
      <c r="J89" s="706"/>
      <c r="K89" s="671" t="s">
        <v>1846</v>
      </c>
      <c r="L89" s="595"/>
      <c r="M89" s="595"/>
      <c r="N89" s="595"/>
      <c r="O89" s="595">
        <f>+L89+M89-N89</f>
        <v>0</v>
      </c>
      <c r="P89" s="595"/>
      <c r="Q89" s="595"/>
      <c r="R89" s="595"/>
      <c r="S89" s="595"/>
      <c r="T89" s="595"/>
      <c r="U89" s="595"/>
      <c r="V89" s="595"/>
      <c r="W89" s="595"/>
      <c r="X89" s="714"/>
      <c r="Y89" s="714"/>
    </row>
    <row r="90" spans="1:25" s="185" customFormat="1" ht="22.5" customHeight="1" thickTop="1" thickBot="1">
      <c r="A90" s="594">
        <v>1</v>
      </c>
      <c r="B90" s="675" t="s">
        <v>1377</v>
      </c>
      <c r="C90" s="675" t="s">
        <v>1377</v>
      </c>
      <c r="D90" s="675" t="s">
        <v>1384</v>
      </c>
      <c r="E90" s="675" t="s">
        <v>1389</v>
      </c>
      <c r="F90" s="675" t="s">
        <v>1659</v>
      </c>
      <c r="G90" s="675" t="s">
        <v>1394</v>
      </c>
      <c r="H90" s="675" t="s">
        <v>1459</v>
      </c>
      <c r="I90" s="706"/>
      <c r="J90" s="706"/>
      <c r="K90" s="671" t="s">
        <v>1847</v>
      </c>
      <c r="L90" s="595"/>
      <c r="M90" s="595"/>
      <c r="N90" s="595"/>
      <c r="O90" s="595">
        <f>+L90+M90-N90</f>
        <v>0</v>
      </c>
      <c r="P90" s="595"/>
      <c r="Q90" s="595"/>
      <c r="R90" s="595"/>
      <c r="S90" s="595"/>
      <c r="T90" s="595"/>
      <c r="U90" s="595"/>
      <c r="V90" s="595"/>
      <c r="W90" s="595"/>
      <c r="X90" s="714"/>
      <c r="Y90" s="714"/>
    </row>
    <row r="91" spans="1:25" s="185" customFormat="1" ht="22.5" customHeight="1" thickTop="1" thickBot="1">
      <c r="A91" s="594">
        <v>1</v>
      </c>
      <c r="B91" s="675" t="s">
        <v>1377</v>
      </c>
      <c r="C91" s="675" t="s">
        <v>1377</v>
      </c>
      <c r="D91" s="675" t="s">
        <v>1384</v>
      </c>
      <c r="E91" s="675" t="s">
        <v>1389</v>
      </c>
      <c r="F91" s="675" t="s">
        <v>1659</v>
      </c>
      <c r="G91" s="675" t="s">
        <v>1394</v>
      </c>
      <c r="H91" s="675" t="s">
        <v>1796</v>
      </c>
      <c r="I91" s="706"/>
      <c r="J91" s="706"/>
      <c r="K91" s="671" t="s">
        <v>1848</v>
      </c>
      <c r="L91" s="595"/>
      <c r="M91" s="595"/>
      <c r="N91" s="595"/>
      <c r="O91" s="595">
        <f>+L91+M91-N91</f>
        <v>0</v>
      </c>
      <c r="P91" s="595"/>
      <c r="Q91" s="595"/>
      <c r="R91" s="595"/>
      <c r="S91" s="595"/>
      <c r="T91" s="595"/>
      <c r="U91" s="595"/>
      <c r="V91" s="595"/>
      <c r="W91" s="595"/>
      <c r="X91" s="714"/>
      <c r="Y91" s="714"/>
    </row>
    <row r="92" spans="1:25" s="185" customFormat="1" ht="22.5" customHeight="1" thickTop="1" thickBot="1">
      <c r="A92" s="594">
        <v>1</v>
      </c>
      <c r="B92" s="675" t="s">
        <v>1377</v>
      </c>
      <c r="C92" s="675" t="s">
        <v>1377</v>
      </c>
      <c r="D92" s="675" t="s">
        <v>1384</v>
      </c>
      <c r="E92" s="675" t="s">
        <v>1389</v>
      </c>
      <c r="F92" s="675" t="s">
        <v>1659</v>
      </c>
      <c r="G92" s="675" t="s">
        <v>1443</v>
      </c>
      <c r="H92" s="675"/>
      <c r="I92" s="706"/>
      <c r="J92" s="706"/>
      <c r="K92" s="671" t="s">
        <v>1663</v>
      </c>
      <c r="L92" s="595">
        <f>SUM(L93:L95)</f>
        <v>0</v>
      </c>
      <c r="M92" s="595">
        <f t="shared" ref="M92:V92" si="31">SUM(M93:M95)</f>
        <v>0</v>
      </c>
      <c r="N92" s="595">
        <f t="shared" si="31"/>
        <v>0</v>
      </c>
      <c r="O92" s="595">
        <f t="shared" si="31"/>
        <v>0</v>
      </c>
      <c r="P92" s="595">
        <f t="shared" si="31"/>
        <v>0</v>
      </c>
      <c r="Q92" s="595">
        <f t="shared" si="31"/>
        <v>0</v>
      </c>
      <c r="R92" s="595">
        <f t="shared" si="31"/>
        <v>0</v>
      </c>
      <c r="S92" s="595">
        <f t="shared" si="31"/>
        <v>0</v>
      </c>
      <c r="T92" s="595">
        <f t="shared" si="31"/>
        <v>0</v>
      </c>
      <c r="U92" s="595">
        <f t="shared" si="31"/>
        <v>0</v>
      </c>
      <c r="V92" s="595">
        <f t="shared" si="31"/>
        <v>0</v>
      </c>
      <c r="W92" s="595"/>
      <c r="X92" s="714"/>
      <c r="Y92" s="714"/>
    </row>
    <row r="93" spans="1:25" s="185" customFormat="1" ht="22.5" customHeight="1" thickTop="1" thickBot="1">
      <c r="A93" s="594">
        <v>1</v>
      </c>
      <c r="B93" s="675" t="s">
        <v>1377</v>
      </c>
      <c r="C93" s="675" t="s">
        <v>1377</v>
      </c>
      <c r="D93" s="675" t="s">
        <v>1384</v>
      </c>
      <c r="E93" s="675" t="s">
        <v>1389</v>
      </c>
      <c r="F93" s="675" t="s">
        <v>1659</v>
      </c>
      <c r="G93" s="675" t="s">
        <v>1443</v>
      </c>
      <c r="H93" s="675" t="s">
        <v>1377</v>
      </c>
      <c r="I93" s="706"/>
      <c r="J93" s="706"/>
      <c r="K93" s="671" t="s">
        <v>1849</v>
      </c>
      <c r="L93" s="595"/>
      <c r="M93" s="595"/>
      <c r="N93" s="595"/>
      <c r="O93" s="595">
        <f>+L93+M93-N93</f>
        <v>0</v>
      </c>
      <c r="P93" s="595"/>
      <c r="Q93" s="595"/>
      <c r="R93" s="595"/>
      <c r="S93" s="595"/>
      <c r="T93" s="595"/>
      <c r="U93" s="595"/>
      <c r="V93" s="595"/>
      <c r="W93" s="595"/>
      <c r="X93" s="714"/>
      <c r="Y93" s="714"/>
    </row>
    <row r="94" spans="1:25" s="185" customFormat="1" ht="22.5" customHeight="1" thickTop="1" thickBot="1">
      <c r="A94" s="594">
        <v>1</v>
      </c>
      <c r="B94" s="675" t="s">
        <v>1377</v>
      </c>
      <c r="C94" s="675" t="s">
        <v>1377</v>
      </c>
      <c r="D94" s="675" t="s">
        <v>1384</v>
      </c>
      <c r="E94" s="675" t="s">
        <v>1389</v>
      </c>
      <c r="F94" s="675" t="s">
        <v>1659</v>
      </c>
      <c r="G94" s="675" t="s">
        <v>1443</v>
      </c>
      <c r="H94" s="675" t="s">
        <v>1459</v>
      </c>
      <c r="I94" s="706"/>
      <c r="J94" s="706"/>
      <c r="K94" s="671" t="s">
        <v>1850</v>
      </c>
      <c r="L94" s="595"/>
      <c r="M94" s="595"/>
      <c r="N94" s="595"/>
      <c r="O94" s="595">
        <f>+L94+M94-N94</f>
        <v>0</v>
      </c>
      <c r="P94" s="595"/>
      <c r="Q94" s="595"/>
      <c r="R94" s="595"/>
      <c r="S94" s="595"/>
      <c r="T94" s="595"/>
      <c r="U94" s="595"/>
      <c r="V94" s="595"/>
      <c r="W94" s="595"/>
      <c r="X94" s="714"/>
      <c r="Y94" s="714"/>
    </row>
    <row r="95" spans="1:25" s="185" customFormat="1" ht="22.5" customHeight="1" thickTop="1" thickBot="1">
      <c r="A95" s="594">
        <v>1</v>
      </c>
      <c r="B95" s="675" t="s">
        <v>1377</v>
      </c>
      <c r="C95" s="675" t="s">
        <v>1377</v>
      </c>
      <c r="D95" s="675" t="s">
        <v>1384</v>
      </c>
      <c r="E95" s="675" t="s">
        <v>1389</v>
      </c>
      <c r="F95" s="675" t="s">
        <v>1659</v>
      </c>
      <c r="G95" s="675" t="s">
        <v>1443</v>
      </c>
      <c r="H95" s="675" t="s">
        <v>1796</v>
      </c>
      <c r="I95" s="706"/>
      <c r="J95" s="706"/>
      <c r="K95" s="671" t="s">
        <v>1851</v>
      </c>
      <c r="L95" s="595"/>
      <c r="M95" s="595"/>
      <c r="N95" s="595"/>
      <c r="O95" s="595">
        <f>+L95+M95-N95</f>
        <v>0</v>
      </c>
      <c r="P95" s="595"/>
      <c r="Q95" s="595"/>
      <c r="R95" s="595"/>
      <c r="S95" s="595"/>
      <c r="T95" s="595"/>
      <c r="U95" s="595"/>
      <c r="V95" s="595"/>
      <c r="W95" s="595"/>
      <c r="X95" s="714"/>
      <c r="Y95" s="714"/>
    </row>
    <row r="96" spans="1:25" s="185" customFormat="1" ht="22.5" customHeight="1" thickTop="1" thickBot="1">
      <c r="A96" s="594">
        <v>1</v>
      </c>
      <c r="B96" s="675" t="s">
        <v>1377</v>
      </c>
      <c r="C96" s="675" t="s">
        <v>1377</v>
      </c>
      <c r="D96" s="675" t="s">
        <v>1384</v>
      </c>
      <c r="E96" s="675" t="s">
        <v>1389</v>
      </c>
      <c r="F96" s="675" t="s">
        <v>1659</v>
      </c>
      <c r="G96" s="675" t="s">
        <v>1664</v>
      </c>
      <c r="H96" s="675"/>
      <c r="I96" s="706"/>
      <c r="J96" s="706"/>
      <c r="K96" s="671" t="s">
        <v>1399</v>
      </c>
      <c r="L96" s="595">
        <f>SUM(L97:L99)</f>
        <v>0</v>
      </c>
      <c r="M96" s="595">
        <f t="shared" ref="M96:V96" si="32">SUM(M97:M99)</f>
        <v>0</v>
      </c>
      <c r="N96" s="595">
        <f t="shared" si="32"/>
        <v>0</v>
      </c>
      <c r="O96" s="595">
        <f t="shared" si="32"/>
        <v>0</v>
      </c>
      <c r="P96" s="595">
        <f t="shared" si="32"/>
        <v>0</v>
      </c>
      <c r="Q96" s="595">
        <f t="shared" si="32"/>
        <v>0</v>
      </c>
      <c r="R96" s="595">
        <f t="shared" si="32"/>
        <v>0</v>
      </c>
      <c r="S96" s="595">
        <f t="shared" si="32"/>
        <v>0</v>
      </c>
      <c r="T96" s="595">
        <f t="shared" si="32"/>
        <v>0</v>
      </c>
      <c r="U96" s="595">
        <f t="shared" si="32"/>
        <v>0</v>
      </c>
      <c r="V96" s="595">
        <f t="shared" si="32"/>
        <v>0</v>
      </c>
      <c r="W96" s="595"/>
      <c r="X96" s="714"/>
      <c r="Y96" s="714"/>
    </row>
    <row r="97" spans="1:25" s="185" customFormat="1" ht="22.5" customHeight="1" thickTop="1" thickBot="1">
      <c r="A97" s="594">
        <v>1</v>
      </c>
      <c r="B97" s="675" t="s">
        <v>1377</v>
      </c>
      <c r="C97" s="675" t="s">
        <v>1377</v>
      </c>
      <c r="D97" s="675" t="s">
        <v>1384</v>
      </c>
      <c r="E97" s="675" t="s">
        <v>1389</v>
      </c>
      <c r="F97" s="675" t="s">
        <v>1659</v>
      </c>
      <c r="G97" s="675" t="s">
        <v>1664</v>
      </c>
      <c r="H97" s="675" t="s">
        <v>1377</v>
      </c>
      <c r="I97" s="706"/>
      <c r="J97" s="706"/>
      <c r="K97" s="671" t="s">
        <v>1852</v>
      </c>
      <c r="L97" s="595"/>
      <c r="M97" s="595"/>
      <c r="N97" s="595"/>
      <c r="O97" s="595">
        <f>+L97+M97-N97</f>
        <v>0</v>
      </c>
      <c r="P97" s="595"/>
      <c r="Q97" s="595"/>
      <c r="R97" s="595"/>
      <c r="S97" s="595"/>
      <c r="T97" s="595"/>
      <c r="U97" s="595"/>
      <c r="V97" s="595"/>
      <c r="W97" s="595"/>
      <c r="X97" s="714"/>
      <c r="Y97" s="714"/>
    </row>
    <row r="98" spans="1:25" s="185" customFormat="1" ht="22.5" customHeight="1" thickTop="1" thickBot="1">
      <c r="A98" s="594">
        <v>1</v>
      </c>
      <c r="B98" s="675" t="s">
        <v>1377</v>
      </c>
      <c r="C98" s="675" t="s">
        <v>1377</v>
      </c>
      <c r="D98" s="675" t="s">
        <v>1384</v>
      </c>
      <c r="E98" s="675" t="s">
        <v>1389</v>
      </c>
      <c r="F98" s="675" t="s">
        <v>1659</v>
      </c>
      <c r="G98" s="675" t="s">
        <v>1664</v>
      </c>
      <c r="H98" s="675" t="s">
        <v>1459</v>
      </c>
      <c r="I98" s="706"/>
      <c r="J98" s="706"/>
      <c r="K98" s="671" t="s">
        <v>1853</v>
      </c>
      <c r="L98" s="595"/>
      <c r="M98" s="595"/>
      <c r="N98" s="595"/>
      <c r="O98" s="595">
        <f>+L98+M98-N98</f>
        <v>0</v>
      </c>
      <c r="P98" s="595"/>
      <c r="Q98" s="595"/>
      <c r="R98" s="595"/>
      <c r="S98" s="595"/>
      <c r="T98" s="595"/>
      <c r="U98" s="595"/>
      <c r="V98" s="595"/>
      <c r="W98" s="595"/>
      <c r="X98" s="714"/>
      <c r="Y98" s="714"/>
    </row>
    <row r="99" spans="1:25" s="185" customFormat="1" ht="22.5" customHeight="1" thickTop="1" thickBot="1">
      <c r="A99" s="594">
        <v>1</v>
      </c>
      <c r="B99" s="675" t="s">
        <v>1377</v>
      </c>
      <c r="C99" s="675" t="s">
        <v>1377</v>
      </c>
      <c r="D99" s="675" t="s">
        <v>1384</v>
      </c>
      <c r="E99" s="675" t="s">
        <v>1389</v>
      </c>
      <c r="F99" s="675" t="s">
        <v>1659</v>
      </c>
      <c r="G99" s="675" t="s">
        <v>1664</v>
      </c>
      <c r="H99" s="675" t="s">
        <v>1796</v>
      </c>
      <c r="I99" s="706"/>
      <c r="J99" s="706"/>
      <c r="K99" s="671" t="s">
        <v>1854</v>
      </c>
      <c r="L99" s="595"/>
      <c r="M99" s="595"/>
      <c r="N99" s="595"/>
      <c r="O99" s="595">
        <f>+L99+M99-N99</f>
        <v>0</v>
      </c>
      <c r="P99" s="595"/>
      <c r="Q99" s="595"/>
      <c r="R99" s="595"/>
      <c r="S99" s="595"/>
      <c r="T99" s="595"/>
      <c r="U99" s="595"/>
      <c r="V99" s="595"/>
      <c r="W99" s="595"/>
      <c r="X99" s="714"/>
      <c r="Y99" s="714"/>
    </row>
    <row r="100" spans="1:25" ht="22.5" customHeight="1" thickTop="1" thickBot="1">
      <c r="A100" s="594">
        <v>1</v>
      </c>
      <c r="B100" s="675" t="s">
        <v>1377</v>
      </c>
      <c r="C100" s="675" t="s">
        <v>1377</v>
      </c>
      <c r="D100" s="675" t="s">
        <v>1384</v>
      </c>
      <c r="E100" s="675" t="s">
        <v>1389</v>
      </c>
      <c r="F100" s="675" t="s">
        <v>1665</v>
      </c>
      <c r="G100" s="675"/>
      <c r="H100" s="675"/>
      <c r="I100" s="675"/>
      <c r="J100" s="675"/>
      <c r="K100" s="671" t="s">
        <v>1400</v>
      </c>
      <c r="L100" s="596"/>
      <c r="M100" s="596"/>
      <c r="N100" s="596"/>
      <c r="O100" s="595">
        <f>+L100+M100-N100</f>
        <v>0</v>
      </c>
      <c r="P100" s="596"/>
      <c r="Q100" s="596"/>
      <c r="R100" s="596"/>
      <c r="S100" s="596"/>
      <c r="T100" s="596"/>
      <c r="U100" s="596"/>
      <c r="V100" s="596"/>
      <c r="W100" s="596"/>
      <c r="X100" s="714"/>
      <c r="Y100" s="714"/>
    </row>
    <row r="101" spans="1:25" ht="22.5" customHeight="1" thickTop="1" thickBot="1">
      <c r="A101" s="594">
        <v>1</v>
      </c>
      <c r="B101" s="675" t="s">
        <v>1377</v>
      </c>
      <c r="C101" s="675" t="s">
        <v>1377</v>
      </c>
      <c r="D101" s="675" t="s">
        <v>1384</v>
      </c>
      <c r="E101" s="675" t="s">
        <v>1394</v>
      </c>
      <c r="F101" s="675"/>
      <c r="G101" s="675"/>
      <c r="H101" s="675"/>
      <c r="I101" s="675"/>
      <c r="J101" s="675"/>
      <c r="K101" s="671" t="s">
        <v>1401</v>
      </c>
      <c r="L101" s="596">
        <f>+L102+L147</f>
        <v>0</v>
      </c>
      <c r="M101" s="596">
        <f t="shared" ref="M101:V101" si="33">+M102+M147</f>
        <v>0</v>
      </c>
      <c r="N101" s="596">
        <f t="shared" si="33"/>
        <v>0</v>
      </c>
      <c r="O101" s="596">
        <f t="shared" si="33"/>
        <v>0</v>
      </c>
      <c r="P101" s="596">
        <f t="shared" si="33"/>
        <v>0</v>
      </c>
      <c r="Q101" s="596">
        <f t="shared" si="33"/>
        <v>0</v>
      </c>
      <c r="R101" s="596">
        <f t="shared" si="33"/>
        <v>0</v>
      </c>
      <c r="S101" s="596">
        <f t="shared" si="33"/>
        <v>0</v>
      </c>
      <c r="T101" s="596">
        <f t="shared" si="33"/>
        <v>0</v>
      </c>
      <c r="U101" s="596">
        <f t="shared" si="33"/>
        <v>0</v>
      </c>
      <c r="V101" s="596">
        <f t="shared" si="33"/>
        <v>0</v>
      </c>
      <c r="W101" s="596"/>
      <c r="X101" s="714"/>
      <c r="Y101" s="714"/>
    </row>
    <row r="102" spans="1:25" ht="22.5" customHeight="1" thickTop="1" thickBot="1">
      <c r="A102" s="594">
        <v>1</v>
      </c>
      <c r="B102" s="675" t="s">
        <v>1377</v>
      </c>
      <c r="C102" s="675" t="s">
        <v>1377</v>
      </c>
      <c r="D102" s="675" t="s">
        <v>1384</v>
      </c>
      <c r="E102" s="675" t="s">
        <v>1394</v>
      </c>
      <c r="F102" s="675" t="s">
        <v>1659</v>
      </c>
      <c r="G102" s="675"/>
      <c r="H102" s="675"/>
      <c r="I102" s="675"/>
      <c r="J102" s="675"/>
      <c r="K102" s="671" t="s">
        <v>1402</v>
      </c>
      <c r="L102" s="596">
        <f>+L103+L107+L111+L115+L119+L123+L127+L131+L135+L139+L143</f>
        <v>0</v>
      </c>
      <c r="M102" s="596">
        <f t="shared" ref="M102:V102" si="34">+M103+M107+M111+M115+M119+M123+M127+M131+M135+M139+M143</f>
        <v>0</v>
      </c>
      <c r="N102" s="596">
        <f t="shared" si="34"/>
        <v>0</v>
      </c>
      <c r="O102" s="596">
        <f t="shared" si="34"/>
        <v>0</v>
      </c>
      <c r="P102" s="596">
        <f t="shared" si="34"/>
        <v>0</v>
      </c>
      <c r="Q102" s="596">
        <f t="shared" si="34"/>
        <v>0</v>
      </c>
      <c r="R102" s="596">
        <f t="shared" si="34"/>
        <v>0</v>
      </c>
      <c r="S102" s="596">
        <f t="shared" si="34"/>
        <v>0</v>
      </c>
      <c r="T102" s="596">
        <f t="shared" si="34"/>
        <v>0</v>
      </c>
      <c r="U102" s="596">
        <f t="shared" si="34"/>
        <v>0</v>
      </c>
      <c r="V102" s="596">
        <f t="shared" si="34"/>
        <v>0</v>
      </c>
      <c r="W102" s="596"/>
      <c r="X102" s="714"/>
      <c r="Y102" s="714"/>
    </row>
    <row r="103" spans="1:25" ht="22.5" customHeight="1" thickTop="1" thickBot="1">
      <c r="A103" s="594">
        <v>1</v>
      </c>
      <c r="B103" s="675" t="s">
        <v>1377</v>
      </c>
      <c r="C103" s="675" t="s">
        <v>1377</v>
      </c>
      <c r="D103" s="675" t="s">
        <v>1384</v>
      </c>
      <c r="E103" s="675" t="s">
        <v>1394</v>
      </c>
      <c r="F103" s="675" t="s">
        <v>1659</v>
      </c>
      <c r="G103" s="675" t="s">
        <v>1673</v>
      </c>
      <c r="H103" s="675"/>
      <c r="I103" s="675"/>
      <c r="J103" s="675"/>
      <c r="K103" s="671" t="s">
        <v>1403</v>
      </c>
      <c r="L103" s="596">
        <f>SUM(L104:L106)</f>
        <v>0</v>
      </c>
      <c r="M103" s="596">
        <f t="shared" ref="M103:V103" si="35">SUM(M104:M106)</f>
        <v>0</v>
      </c>
      <c r="N103" s="596">
        <f t="shared" si="35"/>
        <v>0</v>
      </c>
      <c r="O103" s="596">
        <f t="shared" si="35"/>
        <v>0</v>
      </c>
      <c r="P103" s="596">
        <f t="shared" si="35"/>
        <v>0</v>
      </c>
      <c r="Q103" s="596">
        <f t="shared" si="35"/>
        <v>0</v>
      </c>
      <c r="R103" s="596">
        <f t="shared" si="35"/>
        <v>0</v>
      </c>
      <c r="S103" s="596">
        <f t="shared" si="35"/>
        <v>0</v>
      </c>
      <c r="T103" s="596">
        <f t="shared" si="35"/>
        <v>0</v>
      </c>
      <c r="U103" s="596">
        <f t="shared" si="35"/>
        <v>0</v>
      </c>
      <c r="V103" s="596">
        <f t="shared" si="35"/>
        <v>0</v>
      </c>
      <c r="W103" s="596"/>
      <c r="X103" s="714"/>
      <c r="Y103" s="714"/>
    </row>
    <row r="104" spans="1:25" ht="22.5" customHeight="1" thickTop="1" thickBot="1">
      <c r="A104" s="594">
        <v>1</v>
      </c>
      <c r="B104" s="675" t="s">
        <v>1377</v>
      </c>
      <c r="C104" s="675" t="s">
        <v>1377</v>
      </c>
      <c r="D104" s="675" t="s">
        <v>1384</v>
      </c>
      <c r="E104" s="675" t="s">
        <v>1394</v>
      </c>
      <c r="F104" s="675" t="s">
        <v>1659</v>
      </c>
      <c r="G104" s="675" t="s">
        <v>1673</v>
      </c>
      <c r="H104" s="675" t="s">
        <v>1377</v>
      </c>
      <c r="I104" s="675"/>
      <c r="J104" s="675"/>
      <c r="K104" s="671" t="s">
        <v>1855</v>
      </c>
      <c r="L104" s="596"/>
      <c r="M104" s="596"/>
      <c r="N104" s="596"/>
      <c r="O104" s="595">
        <f>+L104+M104-N104</f>
        <v>0</v>
      </c>
      <c r="P104" s="596"/>
      <c r="Q104" s="596"/>
      <c r="R104" s="596"/>
      <c r="S104" s="596"/>
      <c r="T104" s="596"/>
      <c r="U104" s="596"/>
      <c r="V104" s="596"/>
      <c r="W104" s="596"/>
      <c r="X104" s="714"/>
      <c r="Y104" s="714"/>
    </row>
    <row r="105" spans="1:25" ht="22.5" customHeight="1" thickTop="1" thickBot="1">
      <c r="A105" s="594">
        <v>1</v>
      </c>
      <c r="B105" s="675" t="s">
        <v>1377</v>
      </c>
      <c r="C105" s="675" t="s">
        <v>1377</v>
      </c>
      <c r="D105" s="675" t="s">
        <v>1384</v>
      </c>
      <c r="E105" s="675" t="s">
        <v>1394</v>
      </c>
      <c r="F105" s="675" t="s">
        <v>1659</v>
      </c>
      <c r="G105" s="675" t="s">
        <v>1673</v>
      </c>
      <c r="H105" s="675" t="s">
        <v>1459</v>
      </c>
      <c r="I105" s="675"/>
      <c r="J105" s="675"/>
      <c r="K105" s="671" t="s">
        <v>1856</v>
      </c>
      <c r="L105" s="596"/>
      <c r="M105" s="596"/>
      <c r="N105" s="596"/>
      <c r="O105" s="595">
        <f>+L105+M105-N105</f>
        <v>0</v>
      </c>
      <c r="P105" s="596"/>
      <c r="Q105" s="596"/>
      <c r="R105" s="596"/>
      <c r="S105" s="596"/>
      <c r="T105" s="596"/>
      <c r="U105" s="596"/>
      <c r="V105" s="596"/>
      <c r="W105" s="596"/>
      <c r="X105" s="714"/>
      <c r="Y105" s="714"/>
    </row>
    <row r="106" spans="1:25" ht="22.5" customHeight="1" thickTop="1" thickBot="1">
      <c r="A106" s="594">
        <v>1</v>
      </c>
      <c r="B106" s="675" t="s">
        <v>1377</v>
      </c>
      <c r="C106" s="675" t="s">
        <v>1377</v>
      </c>
      <c r="D106" s="675" t="s">
        <v>1384</v>
      </c>
      <c r="E106" s="675" t="s">
        <v>1394</v>
      </c>
      <c r="F106" s="675" t="s">
        <v>1659</v>
      </c>
      <c r="G106" s="675" t="s">
        <v>1673</v>
      </c>
      <c r="H106" s="675" t="s">
        <v>1796</v>
      </c>
      <c r="I106" s="675"/>
      <c r="J106" s="675"/>
      <c r="K106" s="671" t="s">
        <v>1857</v>
      </c>
      <c r="L106" s="596"/>
      <c r="M106" s="596"/>
      <c r="N106" s="596"/>
      <c r="O106" s="595">
        <f>+L106+M106-N106</f>
        <v>0</v>
      </c>
      <c r="P106" s="596"/>
      <c r="Q106" s="596"/>
      <c r="R106" s="596"/>
      <c r="S106" s="596"/>
      <c r="T106" s="596"/>
      <c r="U106" s="596"/>
      <c r="V106" s="596"/>
      <c r="W106" s="596"/>
      <c r="X106" s="714"/>
      <c r="Y106" s="714"/>
    </row>
    <row r="107" spans="1:25" ht="22.5" customHeight="1" thickTop="1" thickBot="1">
      <c r="A107" s="594">
        <v>1</v>
      </c>
      <c r="B107" s="675" t="s">
        <v>1377</v>
      </c>
      <c r="C107" s="675" t="s">
        <v>1377</v>
      </c>
      <c r="D107" s="675" t="s">
        <v>1384</v>
      </c>
      <c r="E107" s="675" t="s">
        <v>1394</v>
      </c>
      <c r="F107" s="675" t="s">
        <v>1659</v>
      </c>
      <c r="G107" s="675" t="s">
        <v>1379</v>
      </c>
      <c r="H107" s="675"/>
      <c r="I107" s="675"/>
      <c r="J107" s="675"/>
      <c r="K107" s="671" t="s">
        <v>1666</v>
      </c>
      <c r="L107" s="596">
        <f>SUM(L108:L110)</f>
        <v>0</v>
      </c>
      <c r="M107" s="596">
        <f t="shared" ref="M107:V107" si="36">SUM(M108:M110)</f>
        <v>0</v>
      </c>
      <c r="N107" s="596">
        <f t="shared" si="36"/>
        <v>0</v>
      </c>
      <c r="O107" s="596">
        <f t="shared" si="36"/>
        <v>0</v>
      </c>
      <c r="P107" s="596">
        <f t="shared" si="36"/>
        <v>0</v>
      </c>
      <c r="Q107" s="596">
        <f t="shared" si="36"/>
        <v>0</v>
      </c>
      <c r="R107" s="596">
        <f t="shared" si="36"/>
        <v>0</v>
      </c>
      <c r="S107" s="596">
        <f t="shared" si="36"/>
        <v>0</v>
      </c>
      <c r="T107" s="596">
        <f t="shared" si="36"/>
        <v>0</v>
      </c>
      <c r="U107" s="596">
        <f t="shared" si="36"/>
        <v>0</v>
      </c>
      <c r="V107" s="596">
        <f t="shared" si="36"/>
        <v>0</v>
      </c>
      <c r="W107" s="596"/>
      <c r="X107" s="714"/>
      <c r="Y107" s="714"/>
    </row>
    <row r="108" spans="1:25" ht="22.5" customHeight="1" thickTop="1" thickBot="1">
      <c r="A108" s="594">
        <v>1</v>
      </c>
      <c r="B108" s="675" t="s">
        <v>1377</v>
      </c>
      <c r="C108" s="675" t="s">
        <v>1377</v>
      </c>
      <c r="D108" s="675" t="s">
        <v>1384</v>
      </c>
      <c r="E108" s="675" t="s">
        <v>1394</v>
      </c>
      <c r="F108" s="675" t="s">
        <v>1659</v>
      </c>
      <c r="G108" s="675" t="s">
        <v>1379</v>
      </c>
      <c r="H108" s="675" t="s">
        <v>1377</v>
      </c>
      <c r="I108" s="675"/>
      <c r="J108" s="675"/>
      <c r="K108" s="671" t="s">
        <v>1858</v>
      </c>
      <c r="L108" s="596"/>
      <c r="M108" s="596"/>
      <c r="N108" s="596"/>
      <c r="O108" s="595">
        <f>+L108+M108-N108</f>
        <v>0</v>
      </c>
      <c r="P108" s="596"/>
      <c r="Q108" s="596"/>
      <c r="R108" s="596"/>
      <c r="S108" s="596"/>
      <c r="T108" s="596"/>
      <c r="U108" s="596"/>
      <c r="V108" s="596"/>
      <c r="W108" s="596"/>
      <c r="X108" s="714"/>
      <c r="Y108" s="714"/>
    </row>
    <row r="109" spans="1:25" ht="22.5" customHeight="1" thickTop="1" thickBot="1">
      <c r="A109" s="594">
        <v>1</v>
      </c>
      <c r="B109" s="675" t="s">
        <v>1377</v>
      </c>
      <c r="C109" s="675" t="s">
        <v>1377</v>
      </c>
      <c r="D109" s="675" t="s">
        <v>1384</v>
      </c>
      <c r="E109" s="675" t="s">
        <v>1394</v>
      </c>
      <c r="F109" s="675" t="s">
        <v>1659</v>
      </c>
      <c r="G109" s="675" t="s">
        <v>1379</v>
      </c>
      <c r="H109" s="675" t="s">
        <v>1459</v>
      </c>
      <c r="I109" s="675"/>
      <c r="J109" s="675"/>
      <c r="K109" s="671" t="s">
        <v>1859</v>
      </c>
      <c r="L109" s="596"/>
      <c r="M109" s="596"/>
      <c r="N109" s="596"/>
      <c r="O109" s="595">
        <f>+L109+M109-N109</f>
        <v>0</v>
      </c>
      <c r="P109" s="596"/>
      <c r="Q109" s="596"/>
      <c r="R109" s="596"/>
      <c r="S109" s="596"/>
      <c r="T109" s="596"/>
      <c r="U109" s="596"/>
      <c r="V109" s="596"/>
      <c r="W109" s="596"/>
      <c r="X109" s="714"/>
      <c r="Y109" s="714"/>
    </row>
    <row r="110" spans="1:25" ht="22.5" customHeight="1" thickTop="1" thickBot="1">
      <c r="A110" s="594">
        <v>1</v>
      </c>
      <c r="B110" s="675" t="s">
        <v>1377</v>
      </c>
      <c r="C110" s="675" t="s">
        <v>1377</v>
      </c>
      <c r="D110" s="675" t="s">
        <v>1384</v>
      </c>
      <c r="E110" s="675" t="s">
        <v>1394</v>
      </c>
      <c r="F110" s="675" t="s">
        <v>1659</v>
      </c>
      <c r="G110" s="675" t="s">
        <v>1379</v>
      </c>
      <c r="H110" s="675" t="s">
        <v>1796</v>
      </c>
      <c r="I110" s="675"/>
      <c r="J110" s="675"/>
      <c r="K110" s="671" t="s">
        <v>1860</v>
      </c>
      <c r="L110" s="596"/>
      <c r="M110" s="596"/>
      <c r="N110" s="596"/>
      <c r="O110" s="595">
        <f>+L110+M110-N110</f>
        <v>0</v>
      </c>
      <c r="P110" s="596"/>
      <c r="Q110" s="596"/>
      <c r="R110" s="596"/>
      <c r="S110" s="596"/>
      <c r="T110" s="596"/>
      <c r="U110" s="596"/>
      <c r="V110" s="596"/>
      <c r="W110" s="596"/>
      <c r="X110" s="714"/>
      <c r="Y110" s="714"/>
    </row>
    <row r="111" spans="1:25" ht="22.5" customHeight="1" thickTop="1" thickBot="1">
      <c r="A111" s="594">
        <v>1</v>
      </c>
      <c r="B111" s="675" t="s">
        <v>1377</v>
      </c>
      <c r="C111" s="675" t="s">
        <v>1377</v>
      </c>
      <c r="D111" s="675" t="s">
        <v>1384</v>
      </c>
      <c r="E111" s="675" t="s">
        <v>1394</v>
      </c>
      <c r="F111" s="675" t="s">
        <v>1659</v>
      </c>
      <c r="G111" s="675" t="s">
        <v>1384</v>
      </c>
      <c r="H111" s="675"/>
      <c r="I111" s="675"/>
      <c r="J111" s="675"/>
      <c r="K111" s="671" t="s">
        <v>1667</v>
      </c>
      <c r="L111" s="596">
        <f>SUM(L112:L114)</f>
        <v>0</v>
      </c>
      <c r="M111" s="596">
        <f t="shared" ref="M111:V111" si="37">SUM(M112:M114)</f>
        <v>0</v>
      </c>
      <c r="N111" s="596">
        <f t="shared" si="37"/>
        <v>0</v>
      </c>
      <c r="O111" s="596">
        <f t="shared" si="37"/>
        <v>0</v>
      </c>
      <c r="P111" s="596">
        <f t="shared" si="37"/>
        <v>0</v>
      </c>
      <c r="Q111" s="596">
        <f t="shared" si="37"/>
        <v>0</v>
      </c>
      <c r="R111" s="596">
        <f t="shared" si="37"/>
        <v>0</v>
      </c>
      <c r="S111" s="596">
        <f t="shared" si="37"/>
        <v>0</v>
      </c>
      <c r="T111" s="596">
        <f t="shared" si="37"/>
        <v>0</v>
      </c>
      <c r="U111" s="596">
        <f t="shared" si="37"/>
        <v>0</v>
      </c>
      <c r="V111" s="596">
        <f t="shared" si="37"/>
        <v>0</v>
      </c>
      <c r="W111" s="596"/>
      <c r="X111" s="714"/>
      <c r="Y111" s="714"/>
    </row>
    <row r="112" spans="1:25" ht="22.5" customHeight="1" thickTop="1" thickBot="1">
      <c r="A112" s="594">
        <v>1</v>
      </c>
      <c r="B112" s="675" t="s">
        <v>1377</v>
      </c>
      <c r="C112" s="675" t="s">
        <v>1377</v>
      </c>
      <c r="D112" s="675" t="s">
        <v>1384</v>
      </c>
      <c r="E112" s="675" t="s">
        <v>1394</v>
      </c>
      <c r="F112" s="675" t="s">
        <v>1659</v>
      </c>
      <c r="G112" s="675" t="s">
        <v>1384</v>
      </c>
      <c r="H112" s="675" t="s">
        <v>1377</v>
      </c>
      <c r="I112" s="675"/>
      <c r="J112" s="675"/>
      <c r="K112" s="671" t="s">
        <v>1861</v>
      </c>
      <c r="L112" s="596"/>
      <c r="M112" s="596"/>
      <c r="N112" s="596"/>
      <c r="O112" s="595">
        <f>+L112+M112-N112</f>
        <v>0</v>
      </c>
      <c r="P112" s="596"/>
      <c r="Q112" s="596"/>
      <c r="R112" s="596"/>
      <c r="S112" s="596"/>
      <c r="T112" s="596"/>
      <c r="U112" s="596"/>
      <c r="V112" s="596"/>
      <c r="W112" s="596"/>
      <c r="X112" s="714"/>
      <c r="Y112" s="714"/>
    </row>
    <row r="113" spans="1:25" ht="22.5" customHeight="1" thickTop="1" thickBot="1">
      <c r="A113" s="594">
        <v>1</v>
      </c>
      <c r="B113" s="675" t="s">
        <v>1377</v>
      </c>
      <c r="C113" s="675" t="s">
        <v>1377</v>
      </c>
      <c r="D113" s="675" t="s">
        <v>1384</v>
      </c>
      <c r="E113" s="675" t="s">
        <v>1394</v>
      </c>
      <c r="F113" s="675" t="s">
        <v>1659</v>
      </c>
      <c r="G113" s="675" t="s">
        <v>1384</v>
      </c>
      <c r="H113" s="675" t="s">
        <v>1459</v>
      </c>
      <c r="I113" s="675"/>
      <c r="J113" s="675"/>
      <c r="K113" s="671" t="s">
        <v>1862</v>
      </c>
      <c r="L113" s="596"/>
      <c r="M113" s="596"/>
      <c r="N113" s="596"/>
      <c r="O113" s="595">
        <f>+L113+M113-N113</f>
        <v>0</v>
      </c>
      <c r="P113" s="596"/>
      <c r="Q113" s="596"/>
      <c r="R113" s="596"/>
      <c r="S113" s="596"/>
      <c r="T113" s="596"/>
      <c r="U113" s="596"/>
      <c r="V113" s="596"/>
      <c r="W113" s="596"/>
      <c r="X113" s="714"/>
      <c r="Y113" s="714"/>
    </row>
    <row r="114" spans="1:25" ht="22.5" customHeight="1" thickTop="1" thickBot="1">
      <c r="A114" s="594">
        <v>1</v>
      </c>
      <c r="B114" s="675" t="s">
        <v>1377</v>
      </c>
      <c r="C114" s="675" t="s">
        <v>1377</v>
      </c>
      <c r="D114" s="675" t="s">
        <v>1384</v>
      </c>
      <c r="E114" s="675" t="s">
        <v>1394</v>
      </c>
      <c r="F114" s="675" t="s">
        <v>1659</v>
      </c>
      <c r="G114" s="675" t="s">
        <v>1384</v>
      </c>
      <c r="H114" s="675" t="s">
        <v>1796</v>
      </c>
      <c r="I114" s="675"/>
      <c r="J114" s="675"/>
      <c r="K114" s="671" t="s">
        <v>1863</v>
      </c>
      <c r="L114" s="596"/>
      <c r="M114" s="596"/>
      <c r="N114" s="596"/>
      <c r="O114" s="595">
        <f>+L114+M114-N114</f>
        <v>0</v>
      </c>
      <c r="P114" s="596"/>
      <c r="Q114" s="596"/>
      <c r="R114" s="596"/>
      <c r="S114" s="596"/>
      <c r="T114" s="596"/>
      <c r="U114" s="596"/>
      <c r="V114" s="596"/>
      <c r="W114" s="596"/>
      <c r="X114" s="714"/>
      <c r="Y114" s="714"/>
    </row>
    <row r="115" spans="1:25" ht="22.5" customHeight="1" thickTop="1" thickBot="1">
      <c r="A115" s="594">
        <v>1</v>
      </c>
      <c r="B115" s="675" t="s">
        <v>1377</v>
      </c>
      <c r="C115" s="675" t="s">
        <v>1377</v>
      </c>
      <c r="D115" s="675" t="s">
        <v>1384</v>
      </c>
      <c r="E115" s="675" t="s">
        <v>1394</v>
      </c>
      <c r="F115" s="675" t="s">
        <v>1659</v>
      </c>
      <c r="G115" s="675" t="s">
        <v>1389</v>
      </c>
      <c r="H115" s="675"/>
      <c r="I115" s="675"/>
      <c r="J115" s="675"/>
      <c r="K115" s="671" t="s">
        <v>1668</v>
      </c>
      <c r="L115" s="596">
        <f>SUM(L116:L118)</f>
        <v>0</v>
      </c>
      <c r="M115" s="596">
        <f t="shared" ref="M115:V115" si="38">SUM(M116:M118)</f>
        <v>0</v>
      </c>
      <c r="N115" s="596">
        <f t="shared" si="38"/>
        <v>0</v>
      </c>
      <c r="O115" s="596">
        <f>SUM(O116:O118)</f>
        <v>0</v>
      </c>
      <c r="P115" s="596">
        <f t="shared" si="38"/>
        <v>0</v>
      </c>
      <c r="Q115" s="596">
        <f t="shared" si="38"/>
        <v>0</v>
      </c>
      <c r="R115" s="596">
        <f t="shared" si="38"/>
        <v>0</v>
      </c>
      <c r="S115" s="596">
        <f t="shared" si="38"/>
        <v>0</v>
      </c>
      <c r="T115" s="596">
        <f t="shared" si="38"/>
        <v>0</v>
      </c>
      <c r="U115" s="596">
        <f t="shared" si="38"/>
        <v>0</v>
      </c>
      <c r="V115" s="596">
        <f t="shared" si="38"/>
        <v>0</v>
      </c>
      <c r="W115" s="596"/>
      <c r="X115" s="714"/>
      <c r="Y115" s="714"/>
    </row>
    <row r="116" spans="1:25" ht="22.5" customHeight="1" thickTop="1" thickBot="1">
      <c r="A116" s="594">
        <v>1</v>
      </c>
      <c r="B116" s="675" t="s">
        <v>1377</v>
      </c>
      <c r="C116" s="675" t="s">
        <v>1377</v>
      </c>
      <c r="D116" s="675" t="s">
        <v>1384</v>
      </c>
      <c r="E116" s="675" t="s">
        <v>1394</v>
      </c>
      <c r="F116" s="675" t="s">
        <v>1659</v>
      </c>
      <c r="G116" s="675" t="s">
        <v>1389</v>
      </c>
      <c r="H116" s="675" t="s">
        <v>1377</v>
      </c>
      <c r="I116" s="675"/>
      <c r="J116" s="675"/>
      <c r="K116" s="671" t="s">
        <v>1864</v>
      </c>
      <c r="L116" s="596"/>
      <c r="M116" s="596"/>
      <c r="N116" s="596"/>
      <c r="O116" s="595">
        <f>+L116+M116-N116</f>
        <v>0</v>
      </c>
      <c r="P116" s="596"/>
      <c r="Q116" s="596"/>
      <c r="R116" s="596"/>
      <c r="S116" s="596"/>
      <c r="T116" s="596"/>
      <c r="U116" s="596"/>
      <c r="V116" s="596"/>
      <c r="W116" s="596"/>
      <c r="X116" s="714"/>
      <c r="Y116" s="714"/>
    </row>
    <row r="117" spans="1:25" ht="22.5" customHeight="1" thickTop="1" thickBot="1">
      <c r="A117" s="594">
        <v>1</v>
      </c>
      <c r="B117" s="675" t="s">
        <v>1377</v>
      </c>
      <c r="C117" s="675" t="s">
        <v>1377</v>
      </c>
      <c r="D117" s="675" t="s">
        <v>1384</v>
      </c>
      <c r="E117" s="675" t="s">
        <v>1394</v>
      </c>
      <c r="F117" s="675" t="s">
        <v>1659</v>
      </c>
      <c r="G117" s="675" t="s">
        <v>1389</v>
      </c>
      <c r="H117" s="675" t="s">
        <v>1459</v>
      </c>
      <c r="I117" s="675"/>
      <c r="J117" s="675"/>
      <c r="K117" s="671" t="s">
        <v>1865</v>
      </c>
      <c r="L117" s="596"/>
      <c r="M117" s="596"/>
      <c r="N117" s="596"/>
      <c r="O117" s="595">
        <f>+L117+M117-N117</f>
        <v>0</v>
      </c>
      <c r="P117" s="596"/>
      <c r="Q117" s="596"/>
      <c r="R117" s="596"/>
      <c r="S117" s="596"/>
      <c r="T117" s="596"/>
      <c r="U117" s="596"/>
      <c r="V117" s="596"/>
      <c r="W117" s="596"/>
      <c r="X117" s="714"/>
      <c r="Y117" s="714"/>
    </row>
    <row r="118" spans="1:25" ht="22.5" customHeight="1" thickTop="1" thickBot="1">
      <c r="A118" s="594">
        <v>1</v>
      </c>
      <c r="B118" s="675" t="s">
        <v>1377</v>
      </c>
      <c r="C118" s="675" t="s">
        <v>1377</v>
      </c>
      <c r="D118" s="675" t="s">
        <v>1384</v>
      </c>
      <c r="E118" s="675" t="s">
        <v>1394</v>
      </c>
      <c r="F118" s="675" t="s">
        <v>1659</v>
      </c>
      <c r="G118" s="675" t="s">
        <v>1389</v>
      </c>
      <c r="H118" s="675" t="s">
        <v>1796</v>
      </c>
      <c r="I118" s="675"/>
      <c r="J118" s="675"/>
      <c r="K118" s="671" t="s">
        <v>1866</v>
      </c>
      <c r="L118" s="596"/>
      <c r="M118" s="596"/>
      <c r="N118" s="596"/>
      <c r="O118" s="595">
        <f>+L118+M118-N118</f>
        <v>0</v>
      </c>
      <c r="P118" s="596"/>
      <c r="Q118" s="596"/>
      <c r="R118" s="596"/>
      <c r="S118" s="596"/>
      <c r="T118" s="596"/>
      <c r="U118" s="596"/>
      <c r="V118" s="596"/>
      <c r="W118" s="596"/>
      <c r="X118" s="714"/>
      <c r="Y118" s="714"/>
    </row>
    <row r="119" spans="1:25" ht="22.5" customHeight="1" thickTop="1" thickBot="1">
      <c r="A119" s="594">
        <v>1</v>
      </c>
      <c r="B119" s="675" t="s">
        <v>1377</v>
      </c>
      <c r="C119" s="675" t="s">
        <v>1377</v>
      </c>
      <c r="D119" s="675" t="s">
        <v>1384</v>
      </c>
      <c r="E119" s="675" t="s">
        <v>1394</v>
      </c>
      <c r="F119" s="675" t="s">
        <v>1659</v>
      </c>
      <c r="G119" s="675" t="s">
        <v>1390</v>
      </c>
      <c r="H119" s="675"/>
      <c r="I119" s="675"/>
      <c r="J119" s="675"/>
      <c r="K119" s="671" t="s">
        <v>1404</v>
      </c>
      <c r="L119" s="596">
        <f>SUM(L120)</f>
        <v>0</v>
      </c>
      <c r="M119" s="596">
        <f t="shared" ref="M119:V119" si="39">SUM(M120)</f>
        <v>0</v>
      </c>
      <c r="N119" s="596">
        <f t="shared" si="39"/>
        <v>0</v>
      </c>
      <c r="O119" s="596">
        <f t="shared" si="39"/>
        <v>0</v>
      </c>
      <c r="P119" s="596">
        <f t="shared" si="39"/>
        <v>0</v>
      </c>
      <c r="Q119" s="596">
        <f t="shared" si="39"/>
        <v>0</v>
      </c>
      <c r="R119" s="596">
        <f t="shared" si="39"/>
        <v>0</v>
      </c>
      <c r="S119" s="596">
        <f t="shared" si="39"/>
        <v>0</v>
      </c>
      <c r="T119" s="596">
        <f t="shared" si="39"/>
        <v>0</v>
      </c>
      <c r="U119" s="596">
        <f t="shared" si="39"/>
        <v>0</v>
      </c>
      <c r="V119" s="596">
        <f t="shared" si="39"/>
        <v>0</v>
      </c>
      <c r="W119" s="596"/>
      <c r="X119" s="714"/>
      <c r="Y119" s="714"/>
    </row>
    <row r="120" spans="1:25" ht="22.5" customHeight="1" thickTop="1" thickBot="1">
      <c r="A120" s="594">
        <v>1</v>
      </c>
      <c r="B120" s="675" t="s">
        <v>1377</v>
      </c>
      <c r="C120" s="675" t="s">
        <v>1377</v>
      </c>
      <c r="D120" s="675" t="s">
        <v>1384</v>
      </c>
      <c r="E120" s="675" t="s">
        <v>1394</v>
      </c>
      <c r="F120" s="675" t="s">
        <v>1659</v>
      </c>
      <c r="G120" s="675" t="s">
        <v>1390</v>
      </c>
      <c r="H120" s="675" t="s">
        <v>1377</v>
      </c>
      <c r="I120" s="675"/>
      <c r="J120" s="675"/>
      <c r="K120" s="671" t="s">
        <v>1867</v>
      </c>
      <c r="L120" s="596"/>
      <c r="M120" s="596"/>
      <c r="N120" s="596"/>
      <c r="O120" s="595">
        <f>+L120+M120-N120</f>
        <v>0</v>
      </c>
      <c r="P120" s="596"/>
      <c r="Q120" s="596"/>
      <c r="R120" s="596"/>
      <c r="S120" s="596"/>
      <c r="T120" s="596"/>
      <c r="U120" s="596"/>
      <c r="V120" s="596"/>
      <c r="W120" s="596"/>
      <c r="X120" s="714"/>
      <c r="Y120" s="714"/>
    </row>
    <row r="121" spans="1:25" ht="22.5" customHeight="1" thickTop="1" thickBot="1">
      <c r="A121" s="594">
        <v>1</v>
      </c>
      <c r="B121" s="675" t="s">
        <v>1377</v>
      </c>
      <c r="C121" s="675" t="s">
        <v>1377</v>
      </c>
      <c r="D121" s="675" t="s">
        <v>1384</v>
      </c>
      <c r="E121" s="675" t="s">
        <v>1394</v>
      </c>
      <c r="F121" s="675" t="s">
        <v>1659</v>
      </c>
      <c r="G121" s="675" t="s">
        <v>1390</v>
      </c>
      <c r="H121" s="675" t="s">
        <v>1459</v>
      </c>
      <c r="I121" s="675"/>
      <c r="J121" s="675"/>
      <c r="K121" s="671" t="s">
        <v>1868</v>
      </c>
      <c r="L121" s="596"/>
      <c r="M121" s="596"/>
      <c r="N121" s="596"/>
      <c r="O121" s="595">
        <f>+L121+M121-N121</f>
        <v>0</v>
      </c>
      <c r="P121" s="596"/>
      <c r="Q121" s="596"/>
      <c r="R121" s="596"/>
      <c r="S121" s="596"/>
      <c r="T121" s="596"/>
      <c r="U121" s="596"/>
      <c r="V121" s="596"/>
      <c r="W121" s="596"/>
      <c r="X121" s="714"/>
      <c r="Y121" s="714"/>
    </row>
    <row r="122" spans="1:25" ht="22.5" customHeight="1" thickTop="1" thickBot="1">
      <c r="A122" s="594">
        <v>1</v>
      </c>
      <c r="B122" s="675" t="s">
        <v>1377</v>
      </c>
      <c r="C122" s="675" t="s">
        <v>1377</v>
      </c>
      <c r="D122" s="675" t="s">
        <v>1384</v>
      </c>
      <c r="E122" s="675" t="s">
        <v>1394</v>
      </c>
      <c r="F122" s="675" t="s">
        <v>1659</v>
      </c>
      <c r="G122" s="675" t="s">
        <v>1390</v>
      </c>
      <c r="H122" s="675" t="s">
        <v>1796</v>
      </c>
      <c r="I122" s="675"/>
      <c r="J122" s="675"/>
      <c r="K122" s="671" t="s">
        <v>1869</v>
      </c>
      <c r="L122" s="596"/>
      <c r="M122" s="596"/>
      <c r="N122" s="596"/>
      <c r="O122" s="595">
        <f>+L122+M122-N122</f>
        <v>0</v>
      </c>
      <c r="P122" s="596"/>
      <c r="Q122" s="596"/>
      <c r="R122" s="596"/>
      <c r="S122" s="596"/>
      <c r="T122" s="596"/>
      <c r="U122" s="596"/>
      <c r="V122" s="596"/>
      <c r="W122" s="596"/>
      <c r="X122" s="714"/>
      <c r="Y122" s="714"/>
    </row>
    <row r="123" spans="1:25" ht="22.5" customHeight="1" thickTop="1" thickBot="1">
      <c r="A123" s="594">
        <v>1</v>
      </c>
      <c r="B123" s="675" t="s">
        <v>1377</v>
      </c>
      <c r="C123" s="675" t="s">
        <v>1377</v>
      </c>
      <c r="D123" s="675" t="s">
        <v>1384</v>
      </c>
      <c r="E123" s="675" t="s">
        <v>1394</v>
      </c>
      <c r="F123" s="675" t="s">
        <v>1659</v>
      </c>
      <c r="G123" s="675" t="s">
        <v>1394</v>
      </c>
      <c r="H123" s="675"/>
      <c r="I123" s="675"/>
      <c r="J123" s="675"/>
      <c r="K123" s="671" t="s">
        <v>1669</v>
      </c>
      <c r="L123" s="596">
        <f>SUM(L124:L126)</f>
        <v>0</v>
      </c>
      <c r="M123" s="596">
        <f t="shared" ref="M123:V123" si="40">SUM(M124:M126)</f>
        <v>0</v>
      </c>
      <c r="N123" s="596">
        <f t="shared" si="40"/>
        <v>0</v>
      </c>
      <c r="O123" s="596">
        <f t="shared" si="40"/>
        <v>0</v>
      </c>
      <c r="P123" s="596">
        <f t="shared" si="40"/>
        <v>0</v>
      </c>
      <c r="Q123" s="596">
        <f t="shared" si="40"/>
        <v>0</v>
      </c>
      <c r="R123" s="596">
        <f t="shared" si="40"/>
        <v>0</v>
      </c>
      <c r="S123" s="596">
        <f t="shared" si="40"/>
        <v>0</v>
      </c>
      <c r="T123" s="596">
        <f t="shared" si="40"/>
        <v>0</v>
      </c>
      <c r="U123" s="596">
        <f t="shared" si="40"/>
        <v>0</v>
      </c>
      <c r="V123" s="596">
        <f t="shared" si="40"/>
        <v>0</v>
      </c>
      <c r="W123" s="596"/>
      <c r="X123" s="714"/>
      <c r="Y123" s="714"/>
    </row>
    <row r="124" spans="1:25" ht="22.5" customHeight="1" thickTop="1" thickBot="1">
      <c r="A124" s="594">
        <v>1</v>
      </c>
      <c r="B124" s="675" t="s">
        <v>1377</v>
      </c>
      <c r="C124" s="675" t="s">
        <v>1377</v>
      </c>
      <c r="D124" s="675" t="s">
        <v>1384</v>
      </c>
      <c r="E124" s="675" t="s">
        <v>1394</v>
      </c>
      <c r="F124" s="675" t="s">
        <v>1659</v>
      </c>
      <c r="G124" s="675" t="s">
        <v>1394</v>
      </c>
      <c r="H124" s="675" t="s">
        <v>1377</v>
      </c>
      <c r="I124" s="675"/>
      <c r="J124" s="675"/>
      <c r="K124" s="671" t="s">
        <v>1870</v>
      </c>
      <c r="L124" s="596"/>
      <c r="M124" s="596"/>
      <c r="N124" s="596"/>
      <c r="O124" s="595">
        <f>+L124+M124-N124</f>
        <v>0</v>
      </c>
      <c r="P124" s="596"/>
      <c r="Q124" s="596"/>
      <c r="R124" s="596"/>
      <c r="S124" s="596"/>
      <c r="T124" s="596"/>
      <c r="U124" s="596"/>
      <c r="V124" s="596"/>
      <c r="W124" s="596"/>
      <c r="X124" s="714"/>
      <c r="Y124" s="714"/>
    </row>
    <row r="125" spans="1:25" ht="22.5" customHeight="1" thickTop="1" thickBot="1">
      <c r="A125" s="594">
        <v>1</v>
      </c>
      <c r="B125" s="675" t="s">
        <v>1377</v>
      </c>
      <c r="C125" s="675" t="s">
        <v>1377</v>
      </c>
      <c r="D125" s="675" t="s">
        <v>1384</v>
      </c>
      <c r="E125" s="675" t="s">
        <v>1394</v>
      </c>
      <c r="F125" s="675" t="s">
        <v>1659</v>
      </c>
      <c r="G125" s="675" t="s">
        <v>1394</v>
      </c>
      <c r="H125" s="675" t="s">
        <v>1459</v>
      </c>
      <c r="I125" s="675"/>
      <c r="J125" s="675"/>
      <c r="K125" s="671" t="s">
        <v>1871</v>
      </c>
      <c r="L125" s="596"/>
      <c r="M125" s="596"/>
      <c r="N125" s="596"/>
      <c r="O125" s="595">
        <f>+L125+M125-N125</f>
        <v>0</v>
      </c>
      <c r="P125" s="596"/>
      <c r="Q125" s="596"/>
      <c r="R125" s="596"/>
      <c r="S125" s="596"/>
      <c r="T125" s="596"/>
      <c r="U125" s="596"/>
      <c r="V125" s="596"/>
      <c r="W125" s="596"/>
      <c r="X125" s="714"/>
      <c r="Y125" s="714"/>
    </row>
    <row r="126" spans="1:25" ht="22.5" customHeight="1" thickTop="1" thickBot="1">
      <c r="A126" s="594">
        <v>1</v>
      </c>
      <c r="B126" s="675" t="s">
        <v>1377</v>
      </c>
      <c r="C126" s="675" t="s">
        <v>1377</v>
      </c>
      <c r="D126" s="675" t="s">
        <v>1384</v>
      </c>
      <c r="E126" s="675" t="s">
        <v>1394</v>
      </c>
      <c r="F126" s="675" t="s">
        <v>1659</v>
      </c>
      <c r="G126" s="675" t="s">
        <v>1394</v>
      </c>
      <c r="H126" s="675" t="s">
        <v>1796</v>
      </c>
      <c r="I126" s="675"/>
      <c r="J126" s="675"/>
      <c r="K126" s="671" t="s">
        <v>1872</v>
      </c>
      <c r="L126" s="596"/>
      <c r="M126" s="596"/>
      <c r="N126" s="596"/>
      <c r="O126" s="595">
        <f>+L126+M126-N126</f>
        <v>0</v>
      </c>
      <c r="P126" s="596"/>
      <c r="Q126" s="596"/>
      <c r="R126" s="596"/>
      <c r="S126" s="596"/>
      <c r="T126" s="596"/>
      <c r="U126" s="596"/>
      <c r="V126" s="596"/>
      <c r="W126" s="596"/>
      <c r="X126" s="714"/>
      <c r="Y126" s="714"/>
    </row>
    <row r="127" spans="1:25" ht="22.5" customHeight="1" thickTop="1" thickBot="1">
      <c r="A127" s="594">
        <v>1</v>
      </c>
      <c r="B127" s="675" t="s">
        <v>1377</v>
      </c>
      <c r="C127" s="675" t="s">
        <v>1377</v>
      </c>
      <c r="D127" s="675" t="s">
        <v>1384</v>
      </c>
      <c r="E127" s="675" t="s">
        <v>1394</v>
      </c>
      <c r="F127" s="675" t="s">
        <v>1659</v>
      </c>
      <c r="G127" s="675" t="s">
        <v>1395</v>
      </c>
      <c r="H127" s="675"/>
      <c r="I127" s="675"/>
      <c r="J127" s="675"/>
      <c r="K127" s="671" t="s">
        <v>1608</v>
      </c>
      <c r="L127" s="596">
        <f>SUM(L128:L130)</f>
        <v>0</v>
      </c>
      <c r="M127" s="596">
        <f t="shared" ref="M127:V127" si="41">SUM(M128:M130)</f>
        <v>0</v>
      </c>
      <c r="N127" s="596">
        <f t="shared" si="41"/>
        <v>0</v>
      </c>
      <c r="O127" s="596">
        <f t="shared" si="41"/>
        <v>0</v>
      </c>
      <c r="P127" s="596">
        <f t="shared" si="41"/>
        <v>0</v>
      </c>
      <c r="Q127" s="596">
        <f t="shared" si="41"/>
        <v>0</v>
      </c>
      <c r="R127" s="596">
        <f t="shared" si="41"/>
        <v>0</v>
      </c>
      <c r="S127" s="596">
        <f t="shared" si="41"/>
        <v>0</v>
      </c>
      <c r="T127" s="596">
        <f t="shared" si="41"/>
        <v>0</v>
      </c>
      <c r="U127" s="596">
        <f t="shared" si="41"/>
        <v>0</v>
      </c>
      <c r="V127" s="596">
        <f t="shared" si="41"/>
        <v>0</v>
      </c>
      <c r="W127" s="596"/>
      <c r="X127" s="714"/>
      <c r="Y127" s="714"/>
    </row>
    <row r="128" spans="1:25" ht="22.5" customHeight="1" thickTop="1" thickBot="1">
      <c r="A128" s="594">
        <v>1</v>
      </c>
      <c r="B128" s="675" t="s">
        <v>1377</v>
      </c>
      <c r="C128" s="675" t="s">
        <v>1377</v>
      </c>
      <c r="D128" s="675" t="s">
        <v>1384</v>
      </c>
      <c r="E128" s="675" t="s">
        <v>1394</v>
      </c>
      <c r="F128" s="675" t="s">
        <v>1659</v>
      </c>
      <c r="G128" s="675" t="s">
        <v>1395</v>
      </c>
      <c r="H128" s="675" t="s">
        <v>1377</v>
      </c>
      <c r="I128" s="675"/>
      <c r="J128" s="675"/>
      <c r="K128" s="671" t="s">
        <v>1873</v>
      </c>
      <c r="L128" s="596"/>
      <c r="M128" s="596"/>
      <c r="N128" s="596"/>
      <c r="O128" s="595">
        <f>+L128+M128-N128</f>
        <v>0</v>
      </c>
      <c r="P128" s="596"/>
      <c r="Q128" s="596"/>
      <c r="R128" s="596"/>
      <c r="S128" s="596"/>
      <c r="T128" s="596"/>
      <c r="U128" s="596"/>
      <c r="V128" s="596"/>
      <c r="W128" s="596"/>
      <c r="X128" s="714"/>
      <c r="Y128" s="714"/>
    </row>
    <row r="129" spans="1:25" ht="22.5" customHeight="1" thickTop="1" thickBot="1">
      <c r="A129" s="594">
        <v>1</v>
      </c>
      <c r="B129" s="675" t="s">
        <v>1377</v>
      </c>
      <c r="C129" s="675" t="s">
        <v>1377</v>
      </c>
      <c r="D129" s="675" t="s">
        <v>1384</v>
      </c>
      <c r="E129" s="675" t="s">
        <v>1394</v>
      </c>
      <c r="F129" s="675" t="s">
        <v>1659</v>
      </c>
      <c r="G129" s="675" t="s">
        <v>1395</v>
      </c>
      <c r="H129" s="675" t="s">
        <v>1459</v>
      </c>
      <c r="I129" s="675"/>
      <c r="J129" s="675"/>
      <c r="K129" s="671" t="s">
        <v>1874</v>
      </c>
      <c r="L129" s="596"/>
      <c r="M129" s="596"/>
      <c r="N129" s="596"/>
      <c r="O129" s="595">
        <f>+L129+M129-N129</f>
        <v>0</v>
      </c>
      <c r="P129" s="596"/>
      <c r="Q129" s="596"/>
      <c r="R129" s="596"/>
      <c r="S129" s="596"/>
      <c r="T129" s="596"/>
      <c r="U129" s="596"/>
      <c r="V129" s="596"/>
      <c r="W129" s="596"/>
      <c r="X129" s="714"/>
      <c r="Y129" s="714"/>
    </row>
    <row r="130" spans="1:25" ht="22.5" customHeight="1" thickTop="1" thickBot="1">
      <c r="A130" s="594">
        <v>1</v>
      </c>
      <c r="B130" s="675" t="s">
        <v>1377</v>
      </c>
      <c r="C130" s="675" t="s">
        <v>1377</v>
      </c>
      <c r="D130" s="675" t="s">
        <v>1384</v>
      </c>
      <c r="E130" s="675" t="s">
        <v>1394</v>
      </c>
      <c r="F130" s="675" t="s">
        <v>1659</v>
      </c>
      <c r="G130" s="675" t="s">
        <v>1395</v>
      </c>
      <c r="H130" s="675" t="s">
        <v>1796</v>
      </c>
      <c r="I130" s="675"/>
      <c r="J130" s="675"/>
      <c r="K130" s="671" t="s">
        <v>1875</v>
      </c>
      <c r="L130" s="596"/>
      <c r="M130" s="596"/>
      <c r="N130" s="596"/>
      <c r="O130" s="595">
        <f>+L130+M130-N130</f>
        <v>0</v>
      </c>
      <c r="P130" s="596"/>
      <c r="Q130" s="596"/>
      <c r="R130" s="596"/>
      <c r="S130" s="596"/>
      <c r="T130" s="596"/>
      <c r="U130" s="596"/>
      <c r="V130" s="596"/>
      <c r="W130" s="596"/>
      <c r="X130" s="714"/>
      <c r="Y130" s="714"/>
    </row>
    <row r="131" spans="1:25" ht="22.5" customHeight="1" thickTop="1" thickBot="1">
      <c r="A131" s="594">
        <v>1</v>
      </c>
      <c r="B131" s="675" t="s">
        <v>1377</v>
      </c>
      <c r="C131" s="675" t="s">
        <v>1377</v>
      </c>
      <c r="D131" s="675" t="s">
        <v>1384</v>
      </c>
      <c r="E131" s="675" t="s">
        <v>1394</v>
      </c>
      <c r="F131" s="675" t="s">
        <v>1659</v>
      </c>
      <c r="G131" s="675" t="s">
        <v>1396</v>
      </c>
      <c r="H131" s="675"/>
      <c r="I131" s="675"/>
      <c r="J131" s="675"/>
      <c r="K131" s="671" t="s">
        <v>1632</v>
      </c>
      <c r="L131" s="596">
        <f>SUM(L132:L134)</f>
        <v>0</v>
      </c>
      <c r="M131" s="596">
        <f t="shared" ref="M131:V131" si="42">SUM(M132:M134)</f>
        <v>0</v>
      </c>
      <c r="N131" s="596">
        <f t="shared" si="42"/>
        <v>0</v>
      </c>
      <c r="O131" s="596">
        <f t="shared" si="42"/>
        <v>0</v>
      </c>
      <c r="P131" s="596">
        <f t="shared" si="42"/>
        <v>0</v>
      </c>
      <c r="Q131" s="596">
        <f t="shared" si="42"/>
        <v>0</v>
      </c>
      <c r="R131" s="596">
        <f t="shared" si="42"/>
        <v>0</v>
      </c>
      <c r="S131" s="596">
        <f t="shared" si="42"/>
        <v>0</v>
      </c>
      <c r="T131" s="596">
        <f t="shared" si="42"/>
        <v>0</v>
      </c>
      <c r="U131" s="596">
        <f t="shared" si="42"/>
        <v>0</v>
      </c>
      <c r="V131" s="596">
        <f t="shared" si="42"/>
        <v>0</v>
      </c>
      <c r="W131" s="596"/>
      <c r="X131" s="714"/>
      <c r="Y131" s="714"/>
    </row>
    <row r="132" spans="1:25" ht="22.5" customHeight="1" thickTop="1" thickBot="1">
      <c r="A132" s="594">
        <v>1</v>
      </c>
      <c r="B132" s="675" t="s">
        <v>1377</v>
      </c>
      <c r="C132" s="675" t="s">
        <v>1377</v>
      </c>
      <c r="D132" s="675" t="s">
        <v>1384</v>
      </c>
      <c r="E132" s="675" t="s">
        <v>1394</v>
      </c>
      <c r="F132" s="675" t="s">
        <v>1659</v>
      </c>
      <c r="G132" s="675" t="s">
        <v>1396</v>
      </c>
      <c r="H132" s="675" t="s">
        <v>1377</v>
      </c>
      <c r="I132" s="675"/>
      <c r="J132" s="675"/>
      <c r="K132" s="671" t="s">
        <v>1876</v>
      </c>
      <c r="L132" s="596"/>
      <c r="M132" s="596"/>
      <c r="N132" s="596"/>
      <c r="O132" s="595">
        <f>+L132+M132-N132</f>
        <v>0</v>
      </c>
      <c r="P132" s="596"/>
      <c r="Q132" s="596"/>
      <c r="R132" s="596"/>
      <c r="S132" s="596"/>
      <c r="T132" s="596"/>
      <c r="U132" s="596"/>
      <c r="V132" s="596"/>
      <c r="W132" s="596"/>
      <c r="X132" s="714"/>
      <c r="Y132" s="714"/>
    </row>
    <row r="133" spans="1:25" ht="22.5" customHeight="1" thickTop="1" thickBot="1">
      <c r="A133" s="594">
        <v>1</v>
      </c>
      <c r="B133" s="675" t="s">
        <v>1377</v>
      </c>
      <c r="C133" s="675" t="s">
        <v>1377</v>
      </c>
      <c r="D133" s="675" t="s">
        <v>1384</v>
      </c>
      <c r="E133" s="675" t="s">
        <v>1394</v>
      </c>
      <c r="F133" s="675" t="s">
        <v>1659</v>
      </c>
      <c r="G133" s="675" t="s">
        <v>1396</v>
      </c>
      <c r="H133" s="675" t="s">
        <v>1459</v>
      </c>
      <c r="I133" s="675"/>
      <c r="J133" s="675"/>
      <c r="K133" s="671" t="s">
        <v>1877</v>
      </c>
      <c r="L133" s="596"/>
      <c r="M133" s="596"/>
      <c r="N133" s="596"/>
      <c r="O133" s="595">
        <f>+L133+M133-N133</f>
        <v>0</v>
      </c>
      <c r="P133" s="596"/>
      <c r="Q133" s="596"/>
      <c r="R133" s="596"/>
      <c r="S133" s="596"/>
      <c r="T133" s="596"/>
      <c r="U133" s="596"/>
      <c r="V133" s="596"/>
      <c r="W133" s="596"/>
      <c r="X133" s="714"/>
      <c r="Y133" s="714"/>
    </row>
    <row r="134" spans="1:25" ht="22.5" customHeight="1" thickTop="1" thickBot="1">
      <c r="A134" s="594">
        <v>1</v>
      </c>
      <c r="B134" s="675" t="s">
        <v>1377</v>
      </c>
      <c r="C134" s="675" t="s">
        <v>1377</v>
      </c>
      <c r="D134" s="675" t="s">
        <v>1384</v>
      </c>
      <c r="E134" s="675" t="s">
        <v>1394</v>
      </c>
      <c r="F134" s="675" t="s">
        <v>1659</v>
      </c>
      <c r="G134" s="675" t="s">
        <v>1396</v>
      </c>
      <c r="H134" s="675" t="s">
        <v>1796</v>
      </c>
      <c r="I134" s="675"/>
      <c r="J134" s="675"/>
      <c r="K134" s="671" t="s">
        <v>1878</v>
      </c>
      <c r="L134" s="596"/>
      <c r="M134" s="596"/>
      <c r="N134" s="596"/>
      <c r="O134" s="595">
        <f>+L134+M134-N134</f>
        <v>0</v>
      </c>
      <c r="P134" s="596"/>
      <c r="Q134" s="596"/>
      <c r="R134" s="596"/>
      <c r="S134" s="596"/>
      <c r="T134" s="596"/>
      <c r="U134" s="596"/>
      <c r="V134" s="596"/>
      <c r="W134" s="596"/>
      <c r="X134" s="714"/>
      <c r="Y134" s="714"/>
    </row>
    <row r="135" spans="1:25" ht="22.5" customHeight="1" thickTop="1" thickBot="1">
      <c r="A135" s="594">
        <v>1</v>
      </c>
      <c r="B135" s="675" t="s">
        <v>1377</v>
      </c>
      <c r="C135" s="675" t="s">
        <v>1377</v>
      </c>
      <c r="D135" s="675" t="s">
        <v>1384</v>
      </c>
      <c r="E135" s="675" t="s">
        <v>1394</v>
      </c>
      <c r="F135" s="675" t="s">
        <v>1659</v>
      </c>
      <c r="G135" s="675" t="s">
        <v>1397</v>
      </c>
      <c r="H135" s="675"/>
      <c r="I135" s="675"/>
      <c r="J135" s="675"/>
      <c r="K135" s="671" t="s">
        <v>1670</v>
      </c>
      <c r="L135" s="596">
        <f>SUM(L136:L138)</f>
        <v>0</v>
      </c>
      <c r="M135" s="596">
        <f t="shared" ref="M135:V135" si="43">SUM(M136:M138)</f>
        <v>0</v>
      </c>
      <c r="N135" s="596">
        <f t="shared" si="43"/>
        <v>0</v>
      </c>
      <c r="O135" s="596">
        <f t="shared" si="43"/>
        <v>0</v>
      </c>
      <c r="P135" s="596">
        <f t="shared" si="43"/>
        <v>0</v>
      </c>
      <c r="Q135" s="596">
        <f t="shared" si="43"/>
        <v>0</v>
      </c>
      <c r="R135" s="596">
        <f t="shared" si="43"/>
        <v>0</v>
      </c>
      <c r="S135" s="596">
        <f t="shared" si="43"/>
        <v>0</v>
      </c>
      <c r="T135" s="596">
        <f t="shared" si="43"/>
        <v>0</v>
      </c>
      <c r="U135" s="596">
        <f t="shared" si="43"/>
        <v>0</v>
      </c>
      <c r="V135" s="596">
        <f t="shared" si="43"/>
        <v>0</v>
      </c>
      <c r="W135" s="596"/>
      <c r="X135" s="714"/>
      <c r="Y135" s="714"/>
    </row>
    <row r="136" spans="1:25" ht="22.5" customHeight="1" thickTop="1" thickBot="1">
      <c r="A136" s="594">
        <v>1</v>
      </c>
      <c r="B136" s="675" t="s">
        <v>1377</v>
      </c>
      <c r="C136" s="675" t="s">
        <v>1377</v>
      </c>
      <c r="D136" s="675" t="s">
        <v>1384</v>
      </c>
      <c r="E136" s="675" t="s">
        <v>1394</v>
      </c>
      <c r="F136" s="675" t="s">
        <v>1659</v>
      </c>
      <c r="G136" s="675" t="s">
        <v>1397</v>
      </c>
      <c r="H136" s="675" t="s">
        <v>1377</v>
      </c>
      <c r="I136" s="675"/>
      <c r="J136" s="675"/>
      <c r="K136" s="671" t="s">
        <v>1879</v>
      </c>
      <c r="L136" s="596"/>
      <c r="M136" s="596"/>
      <c r="N136" s="596"/>
      <c r="O136" s="595">
        <f>+L136+M136-N136</f>
        <v>0</v>
      </c>
      <c r="P136" s="596"/>
      <c r="Q136" s="596"/>
      <c r="R136" s="596"/>
      <c r="S136" s="596"/>
      <c r="T136" s="596"/>
      <c r="U136" s="596"/>
      <c r="V136" s="596"/>
      <c r="W136" s="596"/>
      <c r="X136" s="714"/>
      <c r="Y136" s="714"/>
    </row>
    <row r="137" spans="1:25" ht="22.5" customHeight="1" thickTop="1" thickBot="1">
      <c r="A137" s="594">
        <v>1</v>
      </c>
      <c r="B137" s="675" t="s">
        <v>1377</v>
      </c>
      <c r="C137" s="675" t="s">
        <v>1377</v>
      </c>
      <c r="D137" s="675" t="s">
        <v>1384</v>
      </c>
      <c r="E137" s="675" t="s">
        <v>1394</v>
      </c>
      <c r="F137" s="675" t="s">
        <v>1659</v>
      </c>
      <c r="G137" s="675" t="s">
        <v>1397</v>
      </c>
      <c r="H137" s="675" t="s">
        <v>1459</v>
      </c>
      <c r="I137" s="675"/>
      <c r="J137" s="675"/>
      <c r="K137" s="671" t="s">
        <v>1880</v>
      </c>
      <c r="L137" s="596"/>
      <c r="M137" s="596"/>
      <c r="N137" s="596"/>
      <c r="O137" s="595">
        <f>+L137+M137-N137</f>
        <v>0</v>
      </c>
      <c r="P137" s="596"/>
      <c r="Q137" s="596"/>
      <c r="R137" s="596"/>
      <c r="S137" s="596"/>
      <c r="T137" s="596"/>
      <c r="U137" s="596"/>
      <c r="V137" s="596"/>
      <c r="W137" s="596"/>
      <c r="X137" s="714"/>
      <c r="Y137" s="714"/>
    </row>
    <row r="138" spans="1:25" ht="22.5" customHeight="1" thickTop="1" thickBot="1">
      <c r="A138" s="594">
        <v>1</v>
      </c>
      <c r="B138" s="675" t="s">
        <v>1377</v>
      </c>
      <c r="C138" s="675" t="s">
        <v>1377</v>
      </c>
      <c r="D138" s="675" t="s">
        <v>1384</v>
      </c>
      <c r="E138" s="675" t="s">
        <v>1394</v>
      </c>
      <c r="F138" s="675" t="s">
        <v>1659</v>
      </c>
      <c r="G138" s="675" t="s">
        <v>1397</v>
      </c>
      <c r="H138" s="675" t="s">
        <v>1796</v>
      </c>
      <c r="I138" s="675"/>
      <c r="J138" s="675"/>
      <c r="K138" s="671" t="s">
        <v>1881</v>
      </c>
      <c r="L138" s="596"/>
      <c r="M138" s="596"/>
      <c r="N138" s="596"/>
      <c r="O138" s="595">
        <f>+L138+M138-N138</f>
        <v>0</v>
      </c>
      <c r="P138" s="596"/>
      <c r="Q138" s="596"/>
      <c r="R138" s="596"/>
      <c r="S138" s="596"/>
      <c r="T138" s="596"/>
      <c r="U138" s="596"/>
      <c r="V138" s="596"/>
      <c r="W138" s="596"/>
      <c r="X138" s="714"/>
      <c r="Y138" s="714"/>
    </row>
    <row r="139" spans="1:25" ht="22.5" customHeight="1" thickTop="1" thickBot="1">
      <c r="A139" s="594">
        <v>1</v>
      </c>
      <c r="B139" s="675" t="s">
        <v>1377</v>
      </c>
      <c r="C139" s="675" t="s">
        <v>1377</v>
      </c>
      <c r="D139" s="675" t="s">
        <v>1384</v>
      </c>
      <c r="E139" s="675" t="s">
        <v>1394</v>
      </c>
      <c r="F139" s="675" t="s">
        <v>1659</v>
      </c>
      <c r="G139" s="675" t="s">
        <v>1430</v>
      </c>
      <c r="H139" s="675"/>
      <c r="I139" s="675"/>
      <c r="J139" s="675"/>
      <c r="K139" s="671" t="s">
        <v>1671</v>
      </c>
      <c r="L139" s="596">
        <f>SUM(L140:L142)</f>
        <v>0</v>
      </c>
      <c r="M139" s="596">
        <f t="shared" ref="M139:V139" si="44">SUM(M140:M142)</f>
        <v>0</v>
      </c>
      <c r="N139" s="596">
        <f t="shared" si="44"/>
        <v>0</v>
      </c>
      <c r="O139" s="596">
        <f t="shared" si="44"/>
        <v>0</v>
      </c>
      <c r="P139" s="596">
        <f t="shared" si="44"/>
        <v>0</v>
      </c>
      <c r="Q139" s="596">
        <f t="shared" si="44"/>
        <v>0</v>
      </c>
      <c r="R139" s="596">
        <f t="shared" si="44"/>
        <v>0</v>
      </c>
      <c r="S139" s="596">
        <f t="shared" si="44"/>
        <v>0</v>
      </c>
      <c r="T139" s="596">
        <f t="shared" si="44"/>
        <v>0</v>
      </c>
      <c r="U139" s="596">
        <f t="shared" si="44"/>
        <v>0</v>
      </c>
      <c r="V139" s="596">
        <f t="shared" si="44"/>
        <v>0</v>
      </c>
      <c r="W139" s="596"/>
      <c r="X139" s="714"/>
      <c r="Y139" s="714"/>
    </row>
    <row r="140" spans="1:25" ht="22.5" customHeight="1" thickTop="1" thickBot="1">
      <c r="A140" s="594">
        <v>1</v>
      </c>
      <c r="B140" s="675" t="s">
        <v>1377</v>
      </c>
      <c r="C140" s="675" t="s">
        <v>1377</v>
      </c>
      <c r="D140" s="675" t="s">
        <v>1384</v>
      </c>
      <c r="E140" s="675" t="s">
        <v>1394</v>
      </c>
      <c r="F140" s="675" t="s">
        <v>1659</v>
      </c>
      <c r="G140" s="675" t="s">
        <v>1430</v>
      </c>
      <c r="H140" s="675" t="s">
        <v>1377</v>
      </c>
      <c r="I140" s="675"/>
      <c r="J140" s="675"/>
      <c r="K140" s="671" t="s">
        <v>1882</v>
      </c>
      <c r="L140" s="596"/>
      <c r="M140" s="596"/>
      <c r="N140" s="596"/>
      <c r="O140" s="595">
        <f>+L140+M140-N140</f>
        <v>0</v>
      </c>
      <c r="P140" s="596"/>
      <c r="Q140" s="596"/>
      <c r="R140" s="596"/>
      <c r="S140" s="596"/>
      <c r="T140" s="596"/>
      <c r="U140" s="596"/>
      <c r="V140" s="596"/>
      <c r="W140" s="596"/>
      <c r="X140" s="714"/>
      <c r="Y140" s="714"/>
    </row>
    <row r="141" spans="1:25" ht="22.5" customHeight="1" thickTop="1" thickBot="1">
      <c r="A141" s="594">
        <v>1</v>
      </c>
      <c r="B141" s="675" t="s">
        <v>1377</v>
      </c>
      <c r="C141" s="675" t="s">
        <v>1377</v>
      </c>
      <c r="D141" s="675" t="s">
        <v>1384</v>
      </c>
      <c r="E141" s="675" t="s">
        <v>1394</v>
      </c>
      <c r="F141" s="675" t="s">
        <v>1659</v>
      </c>
      <c r="G141" s="675" t="s">
        <v>1430</v>
      </c>
      <c r="H141" s="675" t="s">
        <v>1459</v>
      </c>
      <c r="I141" s="675"/>
      <c r="J141" s="675"/>
      <c r="K141" s="671" t="s">
        <v>1883</v>
      </c>
      <c r="L141" s="596"/>
      <c r="M141" s="596"/>
      <c r="N141" s="596"/>
      <c r="O141" s="595">
        <f>+L141+M141-N141</f>
        <v>0</v>
      </c>
      <c r="P141" s="596"/>
      <c r="Q141" s="596"/>
      <c r="R141" s="596"/>
      <c r="S141" s="596"/>
      <c r="T141" s="596"/>
      <c r="U141" s="596"/>
      <c r="V141" s="596"/>
      <c r="W141" s="596"/>
      <c r="X141" s="714"/>
      <c r="Y141" s="714"/>
    </row>
    <row r="142" spans="1:25" ht="22.5" customHeight="1" thickTop="1" thickBot="1">
      <c r="A142" s="594">
        <v>1</v>
      </c>
      <c r="B142" s="675" t="s">
        <v>1377</v>
      </c>
      <c r="C142" s="675" t="s">
        <v>1377</v>
      </c>
      <c r="D142" s="675" t="s">
        <v>1384</v>
      </c>
      <c r="E142" s="675" t="s">
        <v>1394</v>
      </c>
      <c r="F142" s="675" t="s">
        <v>1659</v>
      </c>
      <c r="G142" s="675" t="s">
        <v>1430</v>
      </c>
      <c r="H142" s="675" t="s">
        <v>1796</v>
      </c>
      <c r="I142" s="675"/>
      <c r="J142" s="675"/>
      <c r="K142" s="671" t="s">
        <v>1884</v>
      </c>
      <c r="L142" s="596"/>
      <c r="M142" s="596"/>
      <c r="N142" s="596"/>
      <c r="O142" s="595">
        <f>+L142+M142-N142</f>
        <v>0</v>
      </c>
      <c r="P142" s="596"/>
      <c r="Q142" s="596"/>
      <c r="R142" s="596"/>
      <c r="S142" s="596"/>
      <c r="T142" s="596"/>
      <c r="U142" s="596"/>
      <c r="V142" s="596"/>
      <c r="W142" s="596"/>
      <c r="X142" s="714"/>
      <c r="Y142" s="714"/>
    </row>
    <row r="143" spans="1:25" ht="22.5" customHeight="1" thickTop="1" thickBot="1">
      <c r="A143" s="594">
        <v>1</v>
      </c>
      <c r="B143" s="675" t="s">
        <v>1377</v>
      </c>
      <c r="C143" s="675" t="s">
        <v>1377</v>
      </c>
      <c r="D143" s="675" t="s">
        <v>1384</v>
      </c>
      <c r="E143" s="675" t="s">
        <v>1394</v>
      </c>
      <c r="F143" s="675" t="s">
        <v>1659</v>
      </c>
      <c r="G143" s="675" t="s">
        <v>1431</v>
      </c>
      <c r="H143" s="675"/>
      <c r="I143" s="675"/>
      <c r="J143" s="675"/>
      <c r="K143" s="671" t="s">
        <v>1672</v>
      </c>
      <c r="L143" s="596">
        <f>SUM(L144:L146)</f>
        <v>0</v>
      </c>
      <c r="M143" s="596">
        <f t="shared" ref="M143:V143" si="45">SUM(M144:M146)</f>
        <v>0</v>
      </c>
      <c r="N143" s="596">
        <f t="shared" si="45"/>
        <v>0</v>
      </c>
      <c r="O143" s="596">
        <f t="shared" si="45"/>
        <v>0</v>
      </c>
      <c r="P143" s="596">
        <f t="shared" si="45"/>
        <v>0</v>
      </c>
      <c r="Q143" s="596">
        <f t="shared" si="45"/>
        <v>0</v>
      </c>
      <c r="R143" s="596">
        <f t="shared" si="45"/>
        <v>0</v>
      </c>
      <c r="S143" s="596">
        <f t="shared" si="45"/>
        <v>0</v>
      </c>
      <c r="T143" s="596">
        <f t="shared" si="45"/>
        <v>0</v>
      </c>
      <c r="U143" s="596">
        <f t="shared" si="45"/>
        <v>0</v>
      </c>
      <c r="V143" s="596">
        <f t="shared" si="45"/>
        <v>0</v>
      </c>
      <c r="W143" s="596"/>
      <c r="X143" s="714"/>
      <c r="Y143" s="714"/>
    </row>
    <row r="144" spans="1:25" ht="22.5" customHeight="1" thickTop="1" thickBot="1">
      <c r="A144" s="594">
        <v>1</v>
      </c>
      <c r="B144" s="675" t="s">
        <v>1377</v>
      </c>
      <c r="C144" s="675" t="s">
        <v>1377</v>
      </c>
      <c r="D144" s="675" t="s">
        <v>1384</v>
      </c>
      <c r="E144" s="675" t="s">
        <v>1394</v>
      </c>
      <c r="F144" s="675" t="s">
        <v>1659</v>
      </c>
      <c r="G144" s="675" t="s">
        <v>1431</v>
      </c>
      <c r="H144" s="675" t="s">
        <v>1377</v>
      </c>
      <c r="I144" s="675"/>
      <c r="J144" s="675"/>
      <c r="K144" s="671" t="s">
        <v>1885</v>
      </c>
      <c r="L144" s="596"/>
      <c r="M144" s="596"/>
      <c r="N144" s="596"/>
      <c r="O144" s="595">
        <f>+L144+M144-N144</f>
        <v>0</v>
      </c>
      <c r="P144" s="596"/>
      <c r="Q144" s="596"/>
      <c r="R144" s="596"/>
      <c r="S144" s="596"/>
      <c r="T144" s="596"/>
      <c r="U144" s="596"/>
      <c r="V144" s="596"/>
      <c r="W144" s="596"/>
      <c r="X144" s="714"/>
      <c r="Y144" s="714"/>
    </row>
    <row r="145" spans="1:25" ht="22.5" customHeight="1" thickTop="1" thickBot="1">
      <c r="A145" s="594">
        <v>1</v>
      </c>
      <c r="B145" s="675" t="s">
        <v>1377</v>
      </c>
      <c r="C145" s="675" t="s">
        <v>1377</v>
      </c>
      <c r="D145" s="675" t="s">
        <v>1384</v>
      </c>
      <c r="E145" s="675" t="s">
        <v>1394</v>
      </c>
      <c r="F145" s="675" t="s">
        <v>1659</v>
      </c>
      <c r="G145" s="675" t="s">
        <v>1431</v>
      </c>
      <c r="H145" s="675" t="s">
        <v>1459</v>
      </c>
      <c r="I145" s="675"/>
      <c r="J145" s="675"/>
      <c r="K145" s="671" t="s">
        <v>1886</v>
      </c>
      <c r="L145" s="596"/>
      <c r="M145" s="596"/>
      <c r="N145" s="596"/>
      <c r="O145" s="595">
        <f>+L145+M145-N145</f>
        <v>0</v>
      </c>
      <c r="P145" s="596"/>
      <c r="Q145" s="596"/>
      <c r="R145" s="596"/>
      <c r="S145" s="596"/>
      <c r="T145" s="596"/>
      <c r="U145" s="596"/>
      <c r="V145" s="596"/>
      <c r="W145" s="596"/>
      <c r="X145" s="714"/>
      <c r="Y145" s="714"/>
    </row>
    <row r="146" spans="1:25" ht="22.5" customHeight="1" thickTop="1" thickBot="1">
      <c r="A146" s="594">
        <v>1</v>
      </c>
      <c r="B146" s="675" t="s">
        <v>1377</v>
      </c>
      <c r="C146" s="675" t="s">
        <v>1377</v>
      </c>
      <c r="D146" s="675" t="s">
        <v>1384</v>
      </c>
      <c r="E146" s="675" t="s">
        <v>1394</v>
      </c>
      <c r="F146" s="675" t="s">
        <v>1659</v>
      </c>
      <c r="G146" s="675" t="s">
        <v>1431</v>
      </c>
      <c r="H146" s="675" t="s">
        <v>1796</v>
      </c>
      <c r="I146" s="675"/>
      <c r="J146" s="675"/>
      <c r="K146" s="671" t="s">
        <v>1887</v>
      </c>
      <c r="L146" s="596"/>
      <c r="M146" s="596"/>
      <c r="N146" s="596"/>
      <c r="O146" s="595">
        <f>+L146+M146-N146</f>
        <v>0</v>
      </c>
      <c r="P146" s="596"/>
      <c r="Q146" s="596"/>
      <c r="R146" s="596"/>
      <c r="S146" s="596"/>
      <c r="T146" s="596"/>
      <c r="U146" s="596"/>
      <c r="V146" s="596"/>
      <c r="W146" s="596"/>
      <c r="X146" s="714"/>
      <c r="Y146" s="714"/>
    </row>
    <row r="147" spans="1:25" ht="22.5" customHeight="1" thickTop="1" thickBot="1">
      <c r="A147" s="594">
        <v>1</v>
      </c>
      <c r="B147" s="675" t="s">
        <v>1377</v>
      </c>
      <c r="C147" s="675" t="s">
        <v>1377</v>
      </c>
      <c r="D147" s="675" t="s">
        <v>1384</v>
      </c>
      <c r="E147" s="675" t="s">
        <v>1394</v>
      </c>
      <c r="F147" s="675" t="s">
        <v>1665</v>
      </c>
      <c r="G147" s="675"/>
      <c r="H147" s="675"/>
      <c r="I147" s="675"/>
      <c r="J147" s="675"/>
      <c r="K147" s="671" t="s">
        <v>1674</v>
      </c>
      <c r="L147" s="596">
        <f>+L148+L151+L155+L159+L163+L167+L171+L175+L179+L183</f>
        <v>0</v>
      </c>
      <c r="M147" s="596">
        <f t="shared" ref="M147:V147" si="46">+M148+M151+M155+M159+M163+M167+M171+M175+M179+M183</f>
        <v>0</v>
      </c>
      <c r="N147" s="596">
        <f t="shared" si="46"/>
        <v>0</v>
      </c>
      <c r="O147" s="596">
        <f t="shared" si="46"/>
        <v>0</v>
      </c>
      <c r="P147" s="596">
        <f t="shared" si="46"/>
        <v>0</v>
      </c>
      <c r="Q147" s="596">
        <f t="shared" si="46"/>
        <v>0</v>
      </c>
      <c r="R147" s="596">
        <f t="shared" si="46"/>
        <v>0</v>
      </c>
      <c r="S147" s="596">
        <f t="shared" si="46"/>
        <v>0</v>
      </c>
      <c r="T147" s="596">
        <f t="shared" si="46"/>
        <v>0</v>
      </c>
      <c r="U147" s="596">
        <f t="shared" si="46"/>
        <v>0</v>
      </c>
      <c r="V147" s="596">
        <f t="shared" si="46"/>
        <v>0</v>
      </c>
      <c r="W147" s="596"/>
      <c r="X147" s="714"/>
      <c r="Y147" s="714"/>
    </row>
    <row r="148" spans="1:25" ht="22.5" customHeight="1" thickTop="1" thickBot="1">
      <c r="A148" s="594">
        <v>1</v>
      </c>
      <c r="B148" s="675" t="s">
        <v>1377</v>
      </c>
      <c r="C148" s="675" t="s">
        <v>1377</v>
      </c>
      <c r="D148" s="675" t="s">
        <v>1384</v>
      </c>
      <c r="E148" s="675" t="s">
        <v>1394</v>
      </c>
      <c r="F148" s="675" t="s">
        <v>1665</v>
      </c>
      <c r="G148" s="675" t="s">
        <v>1673</v>
      </c>
      <c r="H148" s="675"/>
      <c r="I148" s="675"/>
      <c r="J148" s="675"/>
      <c r="K148" s="671" t="s">
        <v>1403</v>
      </c>
      <c r="L148" s="596">
        <f>SUM(L149:L150)</f>
        <v>0</v>
      </c>
      <c r="M148" s="596">
        <f t="shared" ref="M148:V148" si="47">SUM(M149:M150)</f>
        <v>0</v>
      </c>
      <c r="N148" s="596">
        <f t="shared" si="47"/>
        <v>0</v>
      </c>
      <c r="O148" s="596">
        <f t="shared" si="47"/>
        <v>0</v>
      </c>
      <c r="P148" s="596">
        <f t="shared" si="47"/>
        <v>0</v>
      </c>
      <c r="Q148" s="596">
        <f t="shared" si="47"/>
        <v>0</v>
      </c>
      <c r="R148" s="596">
        <f t="shared" si="47"/>
        <v>0</v>
      </c>
      <c r="S148" s="596">
        <f t="shared" si="47"/>
        <v>0</v>
      </c>
      <c r="T148" s="596">
        <f t="shared" si="47"/>
        <v>0</v>
      </c>
      <c r="U148" s="596">
        <f t="shared" si="47"/>
        <v>0</v>
      </c>
      <c r="V148" s="596">
        <f t="shared" si="47"/>
        <v>0</v>
      </c>
      <c r="W148" s="596"/>
      <c r="X148" s="714"/>
      <c r="Y148" s="714"/>
    </row>
    <row r="149" spans="1:25" ht="22.5" customHeight="1" thickTop="1" thickBot="1">
      <c r="A149" s="594">
        <v>1</v>
      </c>
      <c r="B149" s="675" t="s">
        <v>1377</v>
      </c>
      <c r="C149" s="675" t="s">
        <v>1377</v>
      </c>
      <c r="D149" s="675" t="s">
        <v>1384</v>
      </c>
      <c r="E149" s="675" t="s">
        <v>1394</v>
      </c>
      <c r="F149" s="675" t="s">
        <v>1665</v>
      </c>
      <c r="G149" s="675" t="s">
        <v>1673</v>
      </c>
      <c r="H149" s="675" t="s">
        <v>1377</v>
      </c>
      <c r="I149" s="675"/>
      <c r="J149" s="675"/>
      <c r="K149" s="671" t="s">
        <v>1855</v>
      </c>
      <c r="L149" s="596"/>
      <c r="M149" s="596"/>
      <c r="N149" s="596"/>
      <c r="O149" s="595">
        <f>+L149+M149-N149</f>
        <v>0</v>
      </c>
      <c r="P149" s="596"/>
      <c r="Q149" s="596"/>
      <c r="R149" s="596"/>
      <c r="S149" s="596"/>
      <c r="T149" s="596"/>
      <c r="U149" s="596"/>
      <c r="V149" s="596"/>
      <c r="W149" s="596"/>
      <c r="X149" s="714"/>
      <c r="Y149" s="714"/>
    </row>
    <row r="150" spans="1:25" ht="22.5" customHeight="1" thickTop="1" thickBot="1">
      <c r="A150" s="594">
        <v>1</v>
      </c>
      <c r="B150" s="675" t="s">
        <v>1377</v>
      </c>
      <c r="C150" s="675" t="s">
        <v>1377</v>
      </c>
      <c r="D150" s="675" t="s">
        <v>1384</v>
      </c>
      <c r="E150" s="675" t="s">
        <v>1394</v>
      </c>
      <c r="F150" s="675" t="s">
        <v>1665</v>
      </c>
      <c r="G150" s="675" t="s">
        <v>1673</v>
      </c>
      <c r="H150" s="675" t="s">
        <v>1459</v>
      </c>
      <c r="I150" s="675"/>
      <c r="J150" s="675"/>
      <c r="K150" s="671" t="s">
        <v>1888</v>
      </c>
      <c r="L150" s="596"/>
      <c r="M150" s="596"/>
      <c r="N150" s="596"/>
      <c r="O150" s="595">
        <f>+L150+M150-N150</f>
        <v>0</v>
      </c>
      <c r="P150" s="596"/>
      <c r="Q150" s="596"/>
      <c r="R150" s="596"/>
      <c r="S150" s="596"/>
      <c r="T150" s="596"/>
      <c r="U150" s="596"/>
      <c r="V150" s="596"/>
      <c r="W150" s="596"/>
      <c r="X150" s="714"/>
      <c r="Y150" s="714"/>
    </row>
    <row r="151" spans="1:25" ht="22.5" customHeight="1" thickTop="1" thickBot="1">
      <c r="A151" s="594">
        <v>1</v>
      </c>
      <c r="B151" s="675" t="s">
        <v>1377</v>
      </c>
      <c r="C151" s="675" t="s">
        <v>1377</v>
      </c>
      <c r="D151" s="675" t="s">
        <v>1384</v>
      </c>
      <c r="E151" s="675" t="s">
        <v>1394</v>
      </c>
      <c r="F151" s="675" t="s">
        <v>1665</v>
      </c>
      <c r="G151" s="675" t="s">
        <v>1379</v>
      </c>
      <c r="H151" s="675"/>
      <c r="I151" s="675"/>
      <c r="J151" s="675"/>
      <c r="K151" s="671" t="s">
        <v>1666</v>
      </c>
      <c r="L151" s="596">
        <f>SUM(L152:L154)</f>
        <v>0</v>
      </c>
      <c r="M151" s="596">
        <f t="shared" ref="M151:V151" si="48">SUM(M152:M154)</f>
        <v>0</v>
      </c>
      <c r="N151" s="596">
        <f t="shared" si="48"/>
        <v>0</v>
      </c>
      <c r="O151" s="596">
        <f t="shared" si="48"/>
        <v>0</v>
      </c>
      <c r="P151" s="596">
        <f t="shared" si="48"/>
        <v>0</v>
      </c>
      <c r="Q151" s="596">
        <f t="shared" si="48"/>
        <v>0</v>
      </c>
      <c r="R151" s="596">
        <f t="shared" si="48"/>
        <v>0</v>
      </c>
      <c r="S151" s="596">
        <f t="shared" si="48"/>
        <v>0</v>
      </c>
      <c r="T151" s="596">
        <f t="shared" si="48"/>
        <v>0</v>
      </c>
      <c r="U151" s="596">
        <f t="shared" si="48"/>
        <v>0</v>
      </c>
      <c r="V151" s="596">
        <f t="shared" si="48"/>
        <v>0</v>
      </c>
      <c r="W151" s="596"/>
      <c r="X151" s="714"/>
      <c r="Y151" s="714"/>
    </row>
    <row r="152" spans="1:25" ht="22.5" customHeight="1" thickTop="1" thickBot="1">
      <c r="A152" s="594">
        <v>1</v>
      </c>
      <c r="B152" s="675" t="s">
        <v>1377</v>
      </c>
      <c r="C152" s="675" t="s">
        <v>1377</v>
      </c>
      <c r="D152" s="675" t="s">
        <v>1384</v>
      </c>
      <c r="E152" s="675" t="s">
        <v>1394</v>
      </c>
      <c r="F152" s="675" t="s">
        <v>1665</v>
      </c>
      <c r="G152" s="675" t="s">
        <v>1379</v>
      </c>
      <c r="H152" s="675" t="s">
        <v>1377</v>
      </c>
      <c r="I152" s="675"/>
      <c r="J152" s="675"/>
      <c r="K152" s="671" t="s">
        <v>1858</v>
      </c>
      <c r="L152" s="596"/>
      <c r="M152" s="596"/>
      <c r="N152" s="596"/>
      <c r="O152" s="595">
        <f>+L152+M152-N152</f>
        <v>0</v>
      </c>
      <c r="P152" s="596"/>
      <c r="Q152" s="596"/>
      <c r="R152" s="596"/>
      <c r="S152" s="596"/>
      <c r="T152" s="596"/>
      <c r="U152" s="596"/>
      <c r="V152" s="596"/>
      <c r="W152" s="596"/>
      <c r="X152" s="714"/>
      <c r="Y152" s="714"/>
    </row>
    <row r="153" spans="1:25" ht="22.5" customHeight="1" thickTop="1" thickBot="1">
      <c r="A153" s="594">
        <v>1</v>
      </c>
      <c r="B153" s="675" t="s">
        <v>1377</v>
      </c>
      <c r="C153" s="675" t="s">
        <v>1377</v>
      </c>
      <c r="D153" s="675" t="s">
        <v>1384</v>
      </c>
      <c r="E153" s="675" t="s">
        <v>1394</v>
      </c>
      <c r="F153" s="675" t="s">
        <v>1665</v>
      </c>
      <c r="G153" s="675" t="s">
        <v>1379</v>
      </c>
      <c r="H153" s="675" t="s">
        <v>1459</v>
      </c>
      <c r="I153" s="675"/>
      <c r="J153" s="675"/>
      <c r="K153" s="671" t="s">
        <v>1859</v>
      </c>
      <c r="L153" s="596"/>
      <c r="M153" s="596"/>
      <c r="N153" s="596"/>
      <c r="O153" s="595">
        <f>+L153+M153-N153</f>
        <v>0</v>
      </c>
      <c r="P153" s="596"/>
      <c r="Q153" s="596"/>
      <c r="R153" s="596"/>
      <c r="S153" s="596"/>
      <c r="T153" s="596"/>
      <c r="U153" s="596"/>
      <c r="V153" s="596"/>
      <c r="W153" s="596"/>
      <c r="X153" s="714"/>
      <c r="Y153" s="714"/>
    </row>
    <row r="154" spans="1:25" ht="22.5" customHeight="1" thickTop="1" thickBot="1">
      <c r="A154" s="594">
        <v>1</v>
      </c>
      <c r="B154" s="675" t="s">
        <v>1377</v>
      </c>
      <c r="C154" s="675" t="s">
        <v>1377</v>
      </c>
      <c r="D154" s="675" t="s">
        <v>1384</v>
      </c>
      <c r="E154" s="675" t="s">
        <v>1394</v>
      </c>
      <c r="F154" s="675" t="s">
        <v>1665</v>
      </c>
      <c r="G154" s="675" t="s">
        <v>1379</v>
      </c>
      <c r="H154" s="675" t="s">
        <v>1796</v>
      </c>
      <c r="I154" s="675"/>
      <c r="J154" s="675"/>
      <c r="K154" s="671" t="s">
        <v>1860</v>
      </c>
      <c r="L154" s="596"/>
      <c r="M154" s="596"/>
      <c r="N154" s="596"/>
      <c r="O154" s="595">
        <f>+L154+M154-N154</f>
        <v>0</v>
      </c>
      <c r="P154" s="596"/>
      <c r="Q154" s="596"/>
      <c r="R154" s="596"/>
      <c r="S154" s="596"/>
      <c r="T154" s="596"/>
      <c r="U154" s="596"/>
      <c r="V154" s="596"/>
      <c r="W154" s="596"/>
      <c r="X154" s="714"/>
      <c r="Y154" s="714"/>
    </row>
    <row r="155" spans="1:25" ht="22.5" customHeight="1" thickTop="1" thickBot="1">
      <c r="A155" s="594">
        <v>1</v>
      </c>
      <c r="B155" s="675" t="s">
        <v>1377</v>
      </c>
      <c r="C155" s="675" t="s">
        <v>1377</v>
      </c>
      <c r="D155" s="675" t="s">
        <v>1384</v>
      </c>
      <c r="E155" s="675" t="s">
        <v>1394</v>
      </c>
      <c r="F155" s="675" t="s">
        <v>1665</v>
      </c>
      <c r="G155" s="675" t="s">
        <v>1384</v>
      </c>
      <c r="H155" s="675"/>
      <c r="I155" s="675"/>
      <c r="J155" s="675"/>
      <c r="K155" s="671" t="s">
        <v>1667</v>
      </c>
      <c r="L155" s="596">
        <f>SUM(L156:L158)</f>
        <v>0</v>
      </c>
      <c r="M155" s="596">
        <f t="shared" ref="M155:V155" si="49">SUM(M156:M158)</f>
        <v>0</v>
      </c>
      <c r="N155" s="596">
        <f t="shared" si="49"/>
        <v>0</v>
      </c>
      <c r="O155" s="596">
        <f t="shared" si="49"/>
        <v>0</v>
      </c>
      <c r="P155" s="596">
        <f t="shared" si="49"/>
        <v>0</v>
      </c>
      <c r="Q155" s="596">
        <f t="shared" si="49"/>
        <v>0</v>
      </c>
      <c r="R155" s="596">
        <f t="shared" si="49"/>
        <v>0</v>
      </c>
      <c r="S155" s="596">
        <f t="shared" si="49"/>
        <v>0</v>
      </c>
      <c r="T155" s="596">
        <f t="shared" si="49"/>
        <v>0</v>
      </c>
      <c r="U155" s="596">
        <f t="shared" si="49"/>
        <v>0</v>
      </c>
      <c r="V155" s="596">
        <f t="shared" si="49"/>
        <v>0</v>
      </c>
      <c r="W155" s="596"/>
      <c r="X155" s="714"/>
      <c r="Y155" s="714"/>
    </row>
    <row r="156" spans="1:25" ht="22.5" customHeight="1" thickTop="1" thickBot="1">
      <c r="A156" s="594">
        <v>1</v>
      </c>
      <c r="B156" s="675" t="s">
        <v>1377</v>
      </c>
      <c r="C156" s="675" t="s">
        <v>1377</v>
      </c>
      <c r="D156" s="675" t="s">
        <v>1384</v>
      </c>
      <c r="E156" s="675" t="s">
        <v>1394</v>
      </c>
      <c r="F156" s="675" t="s">
        <v>1665</v>
      </c>
      <c r="G156" s="675" t="s">
        <v>1384</v>
      </c>
      <c r="H156" s="675" t="s">
        <v>1377</v>
      </c>
      <c r="I156" s="675"/>
      <c r="J156" s="675"/>
      <c r="K156" s="671" t="s">
        <v>1861</v>
      </c>
      <c r="L156" s="596"/>
      <c r="M156" s="596"/>
      <c r="N156" s="596"/>
      <c r="O156" s="595">
        <f>+L156+M156-N156</f>
        <v>0</v>
      </c>
      <c r="P156" s="596"/>
      <c r="Q156" s="596"/>
      <c r="R156" s="596"/>
      <c r="S156" s="596"/>
      <c r="T156" s="596"/>
      <c r="U156" s="596"/>
      <c r="V156" s="596"/>
      <c r="W156" s="596"/>
      <c r="X156" s="714"/>
      <c r="Y156" s="714"/>
    </row>
    <row r="157" spans="1:25" ht="22.5" customHeight="1" thickTop="1" thickBot="1">
      <c r="A157" s="594">
        <v>1</v>
      </c>
      <c r="B157" s="675" t="s">
        <v>1377</v>
      </c>
      <c r="C157" s="675" t="s">
        <v>1377</v>
      </c>
      <c r="D157" s="675" t="s">
        <v>1384</v>
      </c>
      <c r="E157" s="675" t="s">
        <v>1394</v>
      </c>
      <c r="F157" s="675" t="s">
        <v>1665</v>
      </c>
      <c r="G157" s="675" t="s">
        <v>1384</v>
      </c>
      <c r="H157" s="675" t="s">
        <v>1459</v>
      </c>
      <c r="I157" s="675"/>
      <c r="J157" s="675"/>
      <c r="K157" s="671" t="s">
        <v>1862</v>
      </c>
      <c r="L157" s="596"/>
      <c r="M157" s="596"/>
      <c r="N157" s="596"/>
      <c r="O157" s="595">
        <f>+L157+M157-N157</f>
        <v>0</v>
      </c>
      <c r="P157" s="596"/>
      <c r="Q157" s="596"/>
      <c r="R157" s="596"/>
      <c r="S157" s="596"/>
      <c r="T157" s="596"/>
      <c r="U157" s="596"/>
      <c r="V157" s="596"/>
      <c r="W157" s="596"/>
      <c r="X157" s="714"/>
      <c r="Y157" s="714"/>
    </row>
    <row r="158" spans="1:25" ht="22.5" customHeight="1" thickTop="1" thickBot="1">
      <c r="A158" s="594">
        <v>1</v>
      </c>
      <c r="B158" s="675" t="s">
        <v>1377</v>
      </c>
      <c r="C158" s="675" t="s">
        <v>1377</v>
      </c>
      <c r="D158" s="675" t="s">
        <v>1384</v>
      </c>
      <c r="E158" s="675" t="s">
        <v>1394</v>
      </c>
      <c r="F158" s="675" t="s">
        <v>1665</v>
      </c>
      <c r="G158" s="675" t="s">
        <v>1384</v>
      </c>
      <c r="H158" s="675" t="s">
        <v>1796</v>
      </c>
      <c r="I158" s="675"/>
      <c r="J158" s="675"/>
      <c r="K158" s="671" t="s">
        <v>1863</v>
      </c>
      <c r="L158" s="596"/>
      <c r="M158" s="596"/>
      <c r="N158" s="596"/>
      <c r="O158" s="595">
        <f>+L158+M158-N158</f>
        <v>0</v>
      </c>
      <c r="P158" s="596"/>
      <c r="Q158" s="596"/>
      <c r="R158" s="596"/>
      <c r="S158" s="596"/>
      <c r="T158" s="596"/>
      <c r="U158" s="596"/>
      <c r="V158" s="596"/>
      <c r="W158" s="596"/>
      <c r="X158" s="714"/>
      <c r="Y158" s="714"/>
    </row>
    <row r="159" spans="1:25" ht="22.5" customHeight="1" thickTop="1" thickBot="1">
      <c r="A159" s="594">
        <v>1</v>
      </c>
      <c r="B159" s="675" t="s">
        <v>1377</v>
      </c>
      <c r="C159" s="675" t="s">
        <v>1377</v>
      </c>
      <c r="D159" s="675" t="s">
        <v>1384</v>
      </c>
      <c r="E159" s="675" t="s">
        <v>1394</v>
      </c>
      <c r="F159" s="675" t="s">
        <v>1665</v>
      </c>
      <c r="G159" s="675" t="s">
        <v>1389</v>
      </c>
      <c r="H159" s="675"/>
      <c r="I159" s="675"/>
      <c r="J159" s="675"/>
      <c r="K159" s="671" t="s">
        <v>1668</v>
      </c>
      <c r="L159" s="596">
        <f>SUM(L160:L162)</f>
        <v>0</v>
      </c>
      <c r="M159" s="596">
        <f t="shared" ref="M159:V159" si="50">SUM(M160:M162)</f>
        <v>0</v>
      </c>
      <c r="N159" s="596">
        <f t="shared" si="50"/>
        <v>0</v>
      </c>
      <c r="O159" s="596">
        <f t="shared" si="50"/>
        <v>0</v>
      </c>
      <c r="P159" s="596">
        <f t="shared" si="50"/>
        <v>0</v>
      </c>
      <c r="Q159" s="596">
        <f t="shared" si="50"/>
        <v>0</v>
      </c>
      <c r="R159" s="596">
        <f t="shared" si="50"/>
        <v>0</v>
      </c>
      <c r="S159" s="596">
        <f t="shared" si="50"/>
        <v>0</v>
      </c>
      <c r="T159" s="596">
        <f t="shared" si="50"/>
        <v>0</v>
      </c>
      <c r="U159" s="596">
        <f t="shared" si="50"/>
        <v>0</v>
      </c>
      <c r="V159" s="596">
        <f t="shared" si="50"/>
        <v>0</v>
      </c>
      <c r="W159" s="596"/>
      <c r="X159" s="714"/>
      <c r="Y159" s="714"/>
    </row>
    <row r="160" spans="1:25" ht="22.5" customHeight="1" thickTop="1" thickBot="1">
      <c r="A160" s="594">
        <v>1</v>
      </c>
      <c r="B160" s="675" t="s">
        <v>1377</v>
      </c>
      <c r="C160" s="675" t="s">
        <v>1377</v>
      </c>
      <c r="D160" s="675" t="s">
        <v>1384</v>
      </c>
      <c r="E160" s="675" t="s">
        <v>1394</v>
      </c>
      <c r="F160" s="675" t="s">
        <v>1665</v>
      </c>
      <c r="G160" s="675" t="s">
        <v>1389</v>
      </c>
      <c r="H160" s="675" t="s">
        <v>1377</v>
      </c>
      <c r="I160" s="675"/>
      <c r="J160" s="675"/>
      <c r="K160" s="671" t="s">
        <v>1864</v>
      </c>
      <c r="L160" s="596"/>
      <c r="M160" s="596"/>
      <c r="N160" s="596"/>
      <c r="O160" s="595">
        <f>+L160+M160-N160</f>
        <v>0</v>
      </c>
      <c r="P160" s="596"/>
      <c r="Q160" s="596"/>
      <c r="R160" s="596"/>
      <c r="S160" s="596"/>
      <c r="T160" s="596"/>
      <c r="U160" s="596"/>
      <c r="V160" s="596"/>
      <c r="W160" s="596"/>
      <c r="X160" s="714"/>
      <c r="Y160" s="714"/>
    </row>
    <row r="161" spans="1:25" ht="22.5" customHeight="1" thickTop="1" thickBot="1">
      <c r="A161" s="594">
        <v>1</v>
      </c>
      <c r="B161" s="675" t="s">
        <v>1377</v>
      </c>
      <c r="C161" s="675" t="s">
        <v>1377</v>
      </c>
      <c r="D161" s="675" t="s">
        <v>1384</v>
      </c>
      <c r="E161" s="675" t="s">
        <v>1394</v>
      </c>
      <c r="F161" s="675" t="s">
        <v>1665</v>
      </c>
      <c r="G161" s="675" t="s">
        <v>1389</v>
      </c>
      <c r="H161" s="675" t="s">
        <v>1459</v>
      </c>
      <c r="I161" s="675"/>
      <c r="J161" s="675"/>
      <c r="K161" s="671" t="s">
        <v>1865</v>
      </c>
      <c r="L161" s="596"/>
      <c r="M161" s="596"/>
      <c r="N161" s="596"/>
      <c r="O161" s="595">
        <f>+L161+M161-N161</f>
        <v>0</v>
      </c>
      <c r="P161" s="596"/>
      <c r="Q161" s="596"/>
      <c r="R161" s="596"/>
      <c r="S161" s="596"/>
      <c r="T161" s="596"/>
      <c r="U161" s="596"/>
      <c r="V161" s="596"/>
      <c r="W161" s="596"/>
      <c r="X161" s="714"/>
      <c r="Y161" s="714"/>
    </row>
    <row r="162" spans="1:25" ht="22.5" customHeight="1" thickTop="1" thickBot="1">
      <c r="A162" s="594">
        <v>1</v>
      </c>
      <c r="B162" s="675" t="s">
        <v>1377</v>
      </c>
      <c r="C162" s="675" t="s">
        <v>1377</v>
      </c>
      <c r="D162" s="675" t="s">
        <v>1384</v>
      </c>
      <c r="E162" s="675" t="s">
        <v>1394</v>
      </c>
      <c r="F162" s="675" t="s">
        <v>1665</v>
      </c>
      <c r="G162" s="675" t="s">
        <v>1389</v>
      </c>
      <c r="H162" s="675" t="s">
        <v>1796</v>
      </c>
      <c r="I162" s="675"/>
      <c r="J162" s="675"/>
      <c r="K162" s="671" t="s">
        <v>1866</v>
      </c>
      <c r="L162" s="596"/>
      <c r="M162" s="596"/>
      <c r="N162" s="596"/>
      <c r="O162" s="595">
        <f>+L162+M162-N162</f>
        <v>0</v>
      </c>
      <c r="P162" s="596"/>
      <c r="Q162" s="596"/>
      <c r="R162" s="596"/>
      <c r="S162" s="596"/>
      <c r="T162" s="596"/>
      <c r="U162" s="596"/>
      <c r="V162" s="596"/>
      <c r="W162" s="596"/>
      <c r="X162" s="714"/>
      <c r="Y162" s="714"/>
    </row>
    <row r="163" spans="1:25" ht="22.5" customHeight="1" thickTop="1" thickBot="1">
      <c r="A163" s="594">
        <v>1</v>
      </c>
      <c r="B163" s="675" t="s">
        <v>1377</v>
      </c>
      <c r="C163" s="675" t="s">
        <v>1377</v>
      </c>
      <c r="D163" s="675" t="s">
        <v>1384</v>
      </c>
      <c r="E163" s="675" t="s">
        <v>1394</v>
      </c>
      <c r="F163" s="675" t="s">
        <v>1665</v>
      </c>
      <c r="G163" s="675" t="s">
        <v>1390</v>
      </c>
      <c r="H163" s="675"/>
      <c r="I163" s="675"/>
      <c r="J163" s="675"/>
      <c r="K163" s="671" t="s">
        <v>1404</v>
      </c>
      <c r="L163" s="596">
        <f>SUM(L164:L166)</f>
        <v>0</v>
      </c>
      <c r="M163" s="596">
        <f t="shared" ref="M163:V163" si="51">SUM(M164:M166)</f>
        <v>0</v>
      </c>
      <c r="N163" s="596">
        <f t="shared" si="51"/>
        <v>0</v>
      </c>
      <c r="O163" s="596">
        <f t="shared" si="51"/>
        <v>0</v>
      </c>
      <c r="P163" s="596">
        <f t="shared" si="51"/>
        <v>0</v>
      </c>
      <c r="Q163" s="596">
        <f t="shared" si="51"/>
        <v>0</v>
      </c>
      <c r="R163" s="596">
        <f t="shared" si="51"/>
        <v>0</v>
      </c>
      <c r="S163" s="596">
        <f t="shared" si="51"/>
        <v>0</v>
      </c>
      <c r="T163" s="596">
        <f t="shared" si="51"/>
        <v>0</v>
      </c>
      <c r="U163" s="596">
        <f t="shared" si="51"/>
        <v>0</v>
      </c>
      <c r="V163" s="596">
        <f t="shared" si="51"/>
        <v>0</v>
      </c>
      <c r="W163" s="596"/>
      <c r="X163" s="714"/>
      <c r="Y163" s="714"/>
    </row>
    <row r="164" spans="1:25" ht="22.5" customHeight="1" thickTop="1" thickBot="1">
      <c r="A164" s="594">
        <v>1</v>
      </c>
      <c r="B164" s="675" t="s">
        <v>1377</v>
      </c>
      <c r="C164" s="675" t="s">
        <v>1377</v>
      </c>
      <c r="D164" s="675" t="s">
        <v>1384</v>
      </c>
      <c r="E164" s="675" t="s">
        <v>1394</v>
      </c>
      <c r="F164" s="675" t="s">
        <v>1665</v>
      </c>
      <c r="G164" s="675" t="s">
        <v>1390</v>
      </c>
      <c r="H164" s="675" t="s">
        <v>1377</v>
      </c>
      <c r="I164" s="675"/>
      <c r="J164" s="675"/>
      <c r="K164" s="671" t="s">
        <v>1867</v>
      </c>
      <c r="L164" s="596"/>
      <c r="M164" s="596"/>
      <c r="N164" s="596"/>
      <c r="O164" s="595">
        <f>+L164+M164-N164</f>
        <v>0</v>
      </c>
      <c r="P164" s="596"/>
      <c r="Q164" s="596"/>
      <c r="R164" s="596"/>
      <c r="S164" s="596"/>
      <c r="T164" s="596"/>
      <c r="U164" s="596"/>
      <c r="V164" s="596"/>
      <c r="W164" s="596"/>
      <c r="X164" s="714"/>
      <c r="Y164" s="714"/>
    </row>
    <row r="165" spans="1:25" ht="22.5" customHeight="1" thickTop="1" thickBot="1">
      <c r="A165" s="594">
        <v>1</v>
      </c>
      <c r="B165" s="675" t="s">
        <v>1377</v>
      </c>
      <c r="C165" s="675" t="s">
        <v>1377</v>
      </c>
      <c r="D165" s="675" t="s">
        <v>1384</v>
      </c>
      <c r="E165" s="675" t="s">
        <v>1394</v>
      </c>
      <c r="F165" s="675" t="s">
        <v>1665</v>
      </c>
      <c r="G165" s="675" t="s">
        <v>1390</v>
      </c>
      <c r="H165" s="675" t="s">
        <v>1459</v>
      </c>
      <c r="I165" s="675"/>
      <c r="J165" s="675"/>
      <c r="K165" s="671" t="s">
        <v>1868</v>
      </c>
      <c r="L165" s="596"/>
      <c r="M165" s="596"/>
      <c r="N165" s="596"/>
      <c r="O165" s="595">
        <f>+L165+M165-N165</f>
        <v>0</v>
      </c>
      <c r="P165" s="596"/>
      <c r="Q165" s="596"/>
      <c r="R165" s="596"/>
      <c r="S165" s="596"/>
      <c r="T165" s="596"/>
      <c r="U165" s="596"/>
      <c r="V165" s="596"/>
      <c r="W165" s="596"/>
      <c r="X165" s="714"/>
      <c r="Y165" s="714"/>
    </row>
    <row r="166" spans="1:25" ht="22.5" customHeight="1" thickTop="1" thickBot="1">
      <c r="A166" s="594">
        <v>1</v>
      </c>
      <c r="B166" s="675" t="s">
        <v>1377</v>
      </c>
      <c r="C166" s="675" t="s">
        <v>1377</v>
      </c>
      <c r="D166" s="675" t="s">
        <v>1384</v>
      </c>
      <c r="E166" s="675" t="s">
        <v>1394</v>
      </c>
      <c r="F166" s="675" t="s">
        <v>1665</v>
      </c>
      <c r="G166" s="675" t="s">
        <v>1390</v>
      </c>
      <c r="H166" s="675" t="s">
        <v>1796</v>
      </c>
      <c r="I166" s="675"/>
      <c r="J166" s="675"/>
      <c r="K166" s="671" t="s">
        <v>1869</v>
      </c>
      <c r="L166" s="596"/>
      <c r="M166" s="596"/>
      <c r="N166" s="596"/>
      <c r="O166" s="595">
        <f>+L166+M166-N166</f>
        <v>0</v>
      </c>
      <c r="P166" s="596"/>
      <c r="Q166" s="596"/>
      <c r="R166" s="596"/>
      <c r="S166" s="596"/>
      <c r="T166" s="596"/>
      <c r="U166" s="596"/>
      <c r="V166" s="596"/>
      <c r="W166" s="596"/>
      <c r="X166" s="714"/>
      <c r="Y166" s="714"/>
    </row>
    <row r="167" spans="1:25" ht="22.5" customHeight="1" thickTop="1" thickBot="1">
      <c r="A167" s="594">
        <v>1</v>
      </c>
      <c r="B167" s="675" t="s">
        <v>1377</v>
      </c>
      <c r="C167" s="675" t="s">
        <v>1377</v>
      </c>
      <c r="D167" s="675" t="s">
        <v>1384</v>
      </c>
      <c r="E167" s="675" t="s">
        <v>1394</v>
      </c>
      <c r="F167" s="675" t="s">
        <v>1665</v>
      </c>
      <c r="G167" s="675" t="s">
        <v>1394</v>
      </c>
      <c r="H167" s="675"/>
      <c r="I167" s="675"/>
      <c r="J167" s="675"/>
      <c r="K167" s="671" t="s">
        <v>1669</v>
      </c>
      <c r="L167" s="596">
        <f>SUM(L168:L170)</f>
        <v>0</v>
      </c>
      <c r="M167" s="596">
        <f t="shared" ref="M167:V167" si="52">SUM(M168:M170)</f>
        <v>0</v>
      </c>
      <c r="N167" s="596">
        <f t="shared" si="52"/>
        <v>0</v>
      </c>
      <c r="O167" s="596">
        <f t="shared" si="52"/>
        <v>0</v>
      </c>
      <c r="P167" s="596">
        <f t="shared" si="52"/>
        <v>0</v>
      </c>
      <c r="Q167" s="596">
        <f t="shared" si="52"/>
        <v>0</v>
      </c>
      <c r="R167" s="596">
        <f t="shared" si="52"/>
        <v>0</v>
      </c>
      <c r="S167" s="596">
        <f t="shared" si="52"/>
        <v>0</v>
      </c>
      <c r="T167" s="596">
        <f t="shared" si="52"/>
        <v>0</v>
      </c>
      <c r="U167" s="596">
        <f t="shared" si="52"/>
        <v>0</v>
      </c>
      <c r="V167" s="596">
        <f t="shared" si="52"/>
        <v>0</v>
      </c>
      <c r="W167" s="596"/>
      <c r="X167" s="714"/>
      <c r="Y167" s="714"/>
    </row>
    <row r="168" spans="1:25" ht="22.5" customHeight="1" thickTop="1" thickBot="1">
      <c r="A168" s="594">
        <v>1</v>
      </c>
      <c r="B168" s="675" t="s">
        <v>1377</v>
      </c>
      <c r="C168" s="675" t="s">
        <v>1377</v>
      </c>
      <c r="D168" s="675" t="s">
        <v>1384</v>
      </c>
      <c r="E168" s="675" t="s">
        <v>1394</v>
      </c>
      <c r="F168" s="675" t="s">
        <v>1665</v>
      </c>
      <c r="G168" s="675" t="s">
        <v>1394</v>
      </c>
      <c r="H168" s="675" t="s">
        <v>1377</v>
      </c>
      <c r="I168" s="675"/>
      <c r="J168" s="675"/>
      <c r="K168" s="671" t="s">
        <v>1870</v>
      </c>
      <c r="L168" s="596"/>
      <c r="M168" s="596"/>
      <c r="N168" s="596"/>
      <c r="O168" s="595">
        <f>+L168+M168-N168</f>
        <v>0</v>
      </c>
      <c r="P168" s="596"/>
      <c r="Q168" s="596"/>
      <c r="R168" s="596"/>
      <c r="S168" s="596"/>
      <c r="T168" s="596"/>
      <c r="U168" s="596"/>
      <c r="V168" s="596"/>
      <c r="W168" s="596"/>
      <c r="X168" s="714"/>
      <c r="Y168" s="714"/>
    </row>
    <row r="169" spans="1:25" ht="22.5" customHeight="1" thickTop="1" thickBot="1">
      <c r="A169" s="594">
        <v>1</v>
      </c>
      <c r="B169" s="675" t="s">
        <v>1377</v>
      </c>
      <c r="C169" s="675" t="s">
        <v>1377</v>
      </c>
      <c r="D169" s="675" t="s">
        <v>1384</v>
      </c>
      <c r="E169" s="675" t="s">
        <v>1394</v>
      </c>
      <c r="F169" s="675" t="s">
        <v>1665</v>
      </c>
      <c r="G169" s="675" t="s">
        <v>1394</v>
      </c>
      <c r="H169" s="675" t="s">
        <v>1459</v>
      </c>
      <c r="I169" s="675"/>
      <c r="J169" s="675"/>
      <c r="K169" s="671" t="s">
        <v>1871</v>
      </c>
      <c r="L169" s="596"/>
      <c r="M169" s="596"/>
      <c r="N169" s="596"/>
      <c r="O169" s="595">
        <f>+L169+M169-N169</f>
        <v>0</v>
      </c>
      <c r="P169" s="596"/>
      <c r="Q169" s="596"/>
      <c r="R169" s="596"/>
      <c r="S169" s="596"/>
      <c r="T169" s="596"/>
      <c r="U169" s="596"/>
      <c r="V169" s="596"/>
      <c r="W169" s="596"/>
      <c r="X169" s="714"/>
      <c r="Y169" s="714"/>
    </row>
    <row r="170" spans="1:25" ht="22.5" customHeight="1" thickTop="1" thickBot="1">
      <c r="A170" s="594">
        <v>1</v>
      </c>
      <c r="B170" s="675" t="s">
        <v>1377</v>
      </c>
      <c r="C170" s="675" t="s">
        <v>1377</v>
      </c>
      <c r="D170" s="675" t="s">
        <v>1384</v>
      </c>
      <c r="E170" s="675" t="s">
        <v>1394</v>
      </c>
      <c r="F170" s="675" t="s">
        <v>1665</v>
      </c>
      <c r="G170" s="675" t="s">
        <v>1394</v>
      </c>
      <c r="H170" s="675" t="s">
        <v>1796</v>
      </c>
      <c r="I170" s="675"/>
      <c r="J170" s="675"/>
      <c r="K170" s="671" t="s">
        <v>1872</v>
      </c>
      <c r="L170" s="596"/>
      <c r="M170" s="596"/>
      <c r="N170" s="596"/>
      <c r="O170" s="595">
        <f>+L170+M170-N170</f>
        <v>0</v>
      </c>
      <c r="P170" s="596"/>
      <c r="Q170" s="596"/>
      <c r="R170" s="596"/>
      <c r="S170" s="596"/>
      <c r="T170" s="596"/>
      <c r="U170" s="596"/>
      <c r="V170" s="596"/>
      <c r="W170" s="596"/>
      <c r="X170" s="714"/>
      <c r="Y170" s="714"/>
    </row>
    <row r="171" spans="1:25" ht="22.5" customHeight="1" thickTop="1" thickBot="1">
      <c r="A171" s="594">
        <v>1</v>
      </c>
      <c r="B171" s="675" t="s">
        <v>1377</v>
      </c>
      <c r="C171" s="675" t="s">
        <v>1377</v>
      </c>
      <c r="D171" s="675" t="s">
        <v>1384</v>
      </c>
      <c r="E171" s="675" t="s">
        <v>1394</v>
      </c>
      <c r="F171" s="675" t="s">
        <v>1665</v>
      </c>
      <c r="G171" s="675" t="s">
        <v>1395</v>
      </c>
      <c r="H171" s="675"/>
      <c r="I171" s="675"/>
      <c r="J171" s="675"/>
      <c r="K171" s="671" t="s">
        <v>1608</v>
      </c>
      <c r="L171" s="596">
        <f>SUM(L172:L174)</f>
        <v>0</v>
      </c>
      <c r="M171" s="596">
        <f t="shared" ref="M171:V171" si="53">SUM(M172:M174)</f>
        <v>0</v>
      </c>
      <c r="N171" s="596">
        <f t="shared" si="53"/>
        <v>0</v>
      </c>
      <c r="O171" s="596">
        <f t="shared" si="53"/>
        <v>0</v>
      </c>
      <c r="P171" s="596">
        <f t="shared" si="53"/>
        <v>0</v>
      </c>
      <c r="Q171" s="596">
        <f t="shared" si="53"/>
        <v>0</v>
      </c>
      <c r="R171" s="596">
        <f t="shared" si="53"/>
        <v>0</v>
      </c>
      <c r="S171" s="596">
        <f t="shared" si="53"/>
        <v>0</v>
      </c>
      <c r="T171" s="596">
        <f t="shared" si="53"/>
        <v>0</v>
      </c>
      <c r="U171" s="596">
        <f t="shared" si="53"/>
        <v>0</v>
      </c>
      <c r="V171" s="596">
        <f t="shared" si="53"/>
        <v>0</v>
      </c>
      <c r="W171" s="596"/>
      <c r="X171" s="714"/>
      <c r="Y171" s="714"/>
    </row>
    <row r="172" spans="1:25" ht="22.5" customHeight="1" thickTop="1" thickBot="1">
      <c r="A172" s="594">
        <v>1</v>
      </c>
      <c r="B172" s="675" t="s">
        <v>1377</v>
      </c>
      <c r="C172" s="675" t="s">
        <v>1377</v>
      </c>
      <c r="D172" s="675" t="s">
        <v>1384</v>
      </c>
      <c r="E172" s="675" t="s">
        <v>1394</v>
      </c>
      <c r="F172" s="675" t="s">
        <v>1665</v>
      </c>
      <c r="G172" s="675" t="s">
        <v>1395</v>
      </c>
      <c r="H172" s="675" t="s">
        <v>1377</v>
      </c>
      <c r="I172" s="675"/>
      <c r="J172" s="675"/>
      <c r="K172" s="671" t="s">
        <v>1889</v>
      </c>
      <c r="L172" s="596"/>
      <c r="M172" s="596"/>
      <c r="N172" s="596"/>
      <c r="O172" s="595">
        <f>+L172+M172-N172</f>
        <v>0</v>
      </c>
      <c r="P172" s="596"/>
      <c r="Q172" s="596"/>
      <c r="R172" s="596"/>
      <c r="S172" s="596"/>
      <c r="T172" s="596"/>
      <c r="U172" s="596"/>
      <c r="V172" s="596"/>
      <c r="W172" s="596"/>
      <c r="X172" s="714"/>
      <c r="Y172" s="714"/>
    </row>
    <row r="173" spans="1:25" ht="22.5" customHeight="1" thickTop="1" thickBot="1">
      <c r="A173" s="594">
        <v>1</v>
      </c>
      <c r="B173" s="675" t="s">
        <v>1377</v>
      </c>
      <c r="C173" s="675" t="s">
        <v>1377</v>
      </c>
      <c r="D173" s="675" t="s">
        <v>1384</v>
      </c>
      <c r="E173" s="675" t="s">
        <v>1394</v>
      </c>
      <c r="F173" s="675" t="s">
        <v>1665</v>
      </c>
      <c r="G173" s="675" t="s">
        <v>1395</v>
      </c>
      <c r="H173" s="675" t="s">
        <v>1459</v>
      </c>
      <c r="I173" s="675"/>
      <c r="J173" s="675"/>
      <c r="K173" s="671" t="s">
        <v>1874</v>
      </c>
      <c r="L173" s="596"/>
      <c r="M173" s="596"/>
      <c r="N173" s="596"/>
      <c r="O173" s="595">
        <f>+L173+M173-N173</f>
        <v>0</v>
      </c>
      <c r="P173" s="596"/>
      <c r="Q173" s="596"/>
      <c r="R173" s="596"/>
      <c r="S173" s="596"/>
      <c r="T173" s="596"/>
      <c r="U173" s="596"/>
      <c r="V173" s="596"/>
      <c r="W173" s="596"/>
      <c r="X173" s="714"/>
      <c r="Y173" s="714"/>
    </row>
    <row r="174" spans="1:25" ht="22.5" customHeight="1" thickTop="1" thickBot="1">
      <c r="A174" s="594">
        <v>1</v>
      </c>
      <c r="B174" s="675" t="s">
        <v>1377</v>
      </c>
      <c r="C174" s="675" t="s">
        <v>1377</v>
      </c>
      <c r="D174" s="675" t="s">
        <v>1384</v>
      </c>
      <c r="E174" s="675" t="s">
        <v>1394</v>
      </c>
      <c r="F174" s="675" t="s">
        <v>1665</v>
      </c>
      <c r="G174" s="675" t="s">
        <v>1395</v>
      </c>
      <c r="H174" s="675" t="s">
        <v>1796</v>
      </c>
      <c r="I174" s="675"/>
      <c r="J174" s="675"/>
      <c r="K174" s="671" t="s">
        <v>1875</v>
      </c>
      <c r="L174" s="596"/>
      <c r="M174" s="596"/>
      <c r="N174" s="596"/>
      <c r="O174" s="595">
        <f>+L174+M174-N174</f>
        <v>0</v>
      </c>
      <c r="P174" s="596"/>
      <c r="Q174" s="596"/>
      <c r="R174" s="596"/>
      <c r="S174" s="596"/>
      <c r="T174" s="596"/>
      <c r="U174" s="596"/>
      <c r="V174" s="596"/>
      <c r="W174" s="596"/>
      <c r="X174" s="714"/>
      <c r="Y174" s="714"/>
    </row>
    <row r="175" spans="1:25" ht="22.5" customHeight="1" thickTop="1" thickBot="1">
      <c r="A175" s="594">
        <v>1</v>
      </c>
      <c r="B175" s="675" t="s">
        <v>1377</v>
      </c>
      <c r="C175" s="675" t="s">
        <v>1377</v>
      </c>
      <c r="D175" s="675" t="s">
        <v>1384</v>
      </c>
      <c r="E175" s="675" t="s">
        <v>1394</v>
      </c>
      <c r="F175" s="675" t="s">
        <v>1665</v>
      </c>
      <c r="G175" s="675" t="s">
        <v>1396</v>
      </c>
      <c r="H175" s="675"/>
      <c r="I175" s="675"/>
      <c r="J175" s="675"/>
      <c r="K175" s="671" t="s">
        <v>1632</v>
      </c>
      <c r="L175" s="596">
        <f>SUM(L176:L178)</f>
        <v>0</v>
      </c>
      <c r="M175" s="596">
        <f t="shared" ref="M175:V175" si="54">SUM(M176:M178)</f>
        <v>0</v>
      </c>
      <c r="N175" s="596">
        <f t="shared" si="54"/>
        <v>0</v>
      </c>
      <c r="O175" s="596">
        <f t="shared" si="54"/>
        <v>0</v>
      </c>
      <c r="P175" s="596">
        <f t="shared" si="54"/>
        <v>0</v>
      </c>
      <c r="Q175" s="596">
        <f t="shared" si="54"/>
        <v>0</v>
      </c>
      <c r="R175" s="596">
        <f t="shared" si="54"/>
        <v>0</v>
      </c>
      <c r="S175" s="596">
        <f t="shared" si="54"/>
        <v>0</v>
      </c>
      <c r="T175" s="596">
        <f t="shared" si="54"/>
        <v>0</v>
      </c>
      <c r="U175" s="596">
        <f t="shared" si="54"/>
        <v>0</v>
      </c>
      <c r="V175" s="596">
        <f t="shared" si="54"/>
        <v>0</v>
      </c>
      <c r="W175" s="596"/>
      <c r="X175" s="714"/>
      <c r="Y175" s="714"/>
    </row>
    <row r="176" spans="1:25" ht="22.5" customHeight="1" thickTop="1" thickBot="1">
      <c r="A176" s="594">
        <v>1</v>
      </c>
      <c r="B176" s="675" t="s">
        <v>1377</v>
      </c>
      <c r="C176" s="675" t="s">
        <v>1377</v>
      </c>
      <c r="D176" s="675" t="s">
        <v>1384</v>
      </c>
      <c r="E176" s="675" t="s">
        <v>1394</v>
      </c>
      <c r="F176" s="675" t="s">
        <v>1665</v>
      </c>
      <c r="G176" s="675" t="s">
        <v>1396</v>
      </c>
      <c r="H176" s="675" t="s">
        <v>1377</v>
      </c>
      <c r="I176" s="675"/>
      <c r="J176" s="675"/>
      <c r="K176" s="671" t="s">
        <v>1877</v>
      </c>
      <c r="L176" s="596"/>
      <c r="M176" s="596"/>
      <c r="N176" s="596"/>
      <c r="O176" s="595">
        <f>+L176+M176-N176</f>
        <v>0</v>
      </c>
      <c r="P176" s="596"/>
      <c r="Q176" s="596"/>
      <c r="R176" s="596"/>
      <c r="S176" s="596"/>
      <c r="T176" s="596"/>
      <c r="U176" s="596"/>
      <c r="V176" s="596"/>
      <c r="W176" s="596"/>
      <c r="X176" s="714"/>
      <c r="Y176" s="714"/>
    </row>
    <row r="177" spans="1:25" ht="22.5" customHeight="1" thickTop="1" thickBot="1">
      <c r="A177" s="594">
        <v>1</v>
      </c>
      <c r="B177" s="675" t="s">
        <v>1377</v>
      </c>
      <c r="C177" s="675" t="s">
        <v>1377</v>
      </c>
      <c r="D177" s="675" t="s">
        <v>1384</v>
      </c>
      <c r="E177" s="675" t="s">
        <v>1394</v>
      </c>
      <c r="F177" s="675" t="s">
        <v>1665</v>
      </c>
      <c r="G177" s="675" t="s">
        <v>1396</v>
      </c>
      <c r="H177" s="675" t="s">
        <v>1459</v>
      </c>
      <c r="I177" s="675"/>
      <c r="J177" s="675"/>
      <c r="K177" s="671" t="s">
        <v>1876</v>
      </c>
      <c r="L177" s="596"/>
      <c r="M177" s="596"/>
      <c r="N177" s="596"/>
      <c r="O177" s="595">
        <f>+L177+M177-N177</f>
        <v>0</v>
      </c>
      <c r="P177" s="596"/>
      <c r="Q177" s="596"/>
      <c r="R177" s="596"/>
      <c r="S177" s="596"/>
      <c r="T177" s="596"/>
      <c r="U177" s="596"/>
      <c r="V177" s="596"/>
      <c r="W177" s="596"/>
      <c r="X177" s="714"/>
      <c r="Y177" s="714"/>
    </row>
    <row r="178" spans="1:25" ht="22.5" customHeight="1" thickTop="1" thickBot="1">
      <c r="A178" s="594">
        <v>1</v>
      </c>
      <c r="B178" s="675" t="s">
        <v>1377</v>
      </c>
      <c r="C178" s="675" t="s">
        <v>1377</v>
      </c>
      <c r="D178" s="675" t="s">
        <v>1384</v>
      </c>
      <c r="E178" s="675" t="s">
        <v>1394</v>
      </c>
      <c r="F178" s="675" t="s">
        <v>1665</v>
      </c>
      <c r="G178" s="675" t="s">
        <v>1396</v>
      </c>
      <c r="H178" s="675" t="s">
        <v>1796</v>
      </c>
      <c r="I178" s="675"/>
      <c r="J178" s="675"/>
      <c r="K178" s="671" t="s">
        <v>1878</v>
      </c>
      <c r="L178" s="596"/>
      <c r="M178" s="596"/>
      <c r="N178" s="596"/>
      <c r="O178" s="595">
        <f>+L178+M178-N178</f>
        <v>0</v>
      </c>
      <c r="P178" s="596"/>
      <c r="Q178" s="596"/>
      <c r="R178" s="596"/>
      <c r="S178" s="596"/>
      <c r="T178" s="596"/>
      <c r="U178" s="596"/>
      <c r="V178" s="596"/>
      <c r="W178" s="596"/>
      <c r="X178" s="714"/>
      <c r="Y178" s="714"/>
    </row>
    <row r="179" spans="1:25" ht="22.5" customHeight="1" thickTop="1" thickBot="1">
      <c r="A179" s="594">
        <v>1</v>
      </c>
      <c r="B179" s="675" t="s">
        <v>1377</v>
      </c>
      <c r="C179" s="675" t="s">
        <v>1377</v>
      </c>
      <c r="D179" s="675" t="s">
        <v>1384</v>
      </c>
      <c r="E179" s="675" t="s">
        <v>1394</v>
      </c>
      <c r="F179" s="675" t="s">
        <v>1665</v>
      </c>
      <c r="G179" s="675" t="s">
        <v>1397</v>
      </c>
      <c r="H179" s="675"/>
      <c r="I179" s="675"/>
      <c r="J179" s="675"/>
      <c r="K179" s="671" t="s">
        <v>1670</v>
      </c>
      <c r="L179" s="596">
        <f>SUM(L180:L182)</f>
        <v>0</v>
      </c>
      <c r="M179" s="596">
        <f t="shared" ref="M179:V179" si="55">SUM(M180:M182)</f>
        <v>0</v>
      </c>
      <c r="N179" s="596">
        <f t="shared" si="55"/>
        <v>0</v>
      </c>
      <c r="O179" s="596">
        <f t="shared" si="55"/>
        <v>0</v>
      </c>
      <c r="P179" s="596">
        <f t="shared" si="55"/>
        <v>0</v>
      </c>
      <c r="Q179" s="596">
        <f t="shared" si="55"/>
        <v>0</v>
      </c>
      <c r="R179" s="596">
        <f t="shared" si="55"/>
        <v>0</v>
      </c>
      <c r="S179" s="596">
        <f t="shared" si="55"/>
        <v>0</v>
      </c>
      <c r="T179" s="596">
        <f t="shared" si="55"/>
        <v>0</v>
      </c>
      <c r="U179" s="596">
        <f t="shared" si="55"/>
        <v>0</v>
      </c>
      <c r="V179" s="596">
        <f t="shared" si="55"/>
        <v>0</v>
      </c>
      <c r="W179" s="596"/>
      <c r="X179" s="714"/>
      <c r="Y179" s="714"/>
    </row>
    <row r="180" spans="1:25" ht="22.5" customHeight="1" thickTop="1" thickBot="1">
      <c r="A180" s="594">
        <v>1</v>
      </c>
      <c r="B180" s="675" t="s">
        <v>1377</v>
      </c>
      <c r="C180" s="675" t="s">
        <v>1377</v>
      </c>
      <c r="D180" s="675" t="s">
        <v>1384</v>
      </c>
      <c r="E180" s="675" t="s">
        <v>1394</v>
      </c>
      <c r="F180" s="675" t="s">
        <v>1665</v>
      </c>
      <c r="G180" s="675" t="s">
        <v>1397</v>
      </c>
      <c r="H180" s="675" t="s">
        <v>1377</v>
      </c>
      <c r="I180" s="675"/>
      <c r="J180" s="675"/>
      <c r="K180" s="671" t="s">
        <v>1879</v>
      </c>
      <c r="L180" s="596"/>
      <c r="M180" s="596"/>
      <c r="N180" s="596"/>
      <c r="O180" s="595">
        <f>+L180+M180-N180</f>
        <v>0</v>
      </c>
      <c r="P180" s="596"/>
      <c r="Q180" s="596"/>
      <c r="R180" s="596"/>
      <c r="S180" s="596"/>
      <c r="T180" s="596"/>
      <c r="U180" s="596"/>
      <c r="V180" s="596"/>
      <c r="W180" s="596"/>
      <c r="X180" s="714"/>
      <c r="Y180" s="714"/>
    </row>
    <row r="181" spans="1:25" ht="22.5" customHeight="1" thickTop="1" thickBot="1">
      <c r="A181" s="594">
        <v>1</v>
      </c>
      <c r="B181" s="675" t="s">
        <v>1377</v>
      </c>
      <c r="C181" s="675" t="s">
        <v>1377</v>
      </c>
      <c r="D181" s="675" t="s">
        <v>1384</v>
      </c>
      <c r="E181" s="675" t="s">
        <v>1394</v>
      </c>
      <c r="F181" s="675" t="s">
        <v>1665</v>
      </c>
      <c r="G181" s="675" t="s">
        <v>1397</v>
      </c>
      <c r="H181" s="675" t="s">
        <v>1459</v>
      </c>
      <c r="I181" s="675"/>
      <c r="J181" s="675"/>
      <c r="K181" s="671" t="s">
        <v>1880</v>
      </c>
      <c r="L181" s="596"/>
      <c r="M181" s="596"/>
      <c r="N181" s="596"/>
      <c r="O181" s="595">
        <f>+L181+M181-N181</f>
        <v>0</v>
      </c>
      <c r="P181" s="596"/>
      <c r="Q181" s="596"/>
      <c r="R181" s="596"/>
      <c r="S181" s="596"/>
      <c r="T181" s="596"/>
      <c r="U181" s="596"/>
      <c r="V181" s="596"/>
      <c r="W181" s="596"/>
      <c r="X181" s="714"/>
      <c r="Y181" s="714"/>
    </row>
    <row r="182" spans="1:25" ht="22.5" customHeight="1" thickTop="1" thickBot="1">
      <c r="A182" s="594">
        <v>1</v>
      </c>
      <c r="B182" s="675" t="s">
        <v>1377</v>
      </c>
      <c r="C182" s="675" t="s">
        <v>1377</v>
      </c>
      <c r="D182" s="675" t="s">
        <v>1384</v>
      </c>
      <c r="E182" s="675" t="s">
        <v>1394</v>
      </c>
      <c r="F182" s="675" t="s">
        <v>1665</v>
      </c>
      <c r="G182" s="675" t="s">
        <v>1397</v>
      </c>
      <c r="H182" s="675" t="s">
        <v>1796</v>
      </c>
      <c r="I182" s="675"/>
      <c r="J182" s="675"/>
      <c r="K182" s="671" t="s">
        <v>1890</v>
      </c>
      <c r="L182" s="596"/>
      <c r="M182" s="596"/>
      <c r="N182" s="596"/>
      <c r="O182" s="595">
        <f>+L182+M182-N182</f>
        <v>0</v>
      </c>
      <c r="P182" s="596"/>
      <c r="Q182" s="596"/>
      <c r="R182" s="596"/>
      <c r="S182" s="596"/>
      <c r="T182" s="596"/>
      <c r="U182" s="596"/>
      <c r="V182" s="596"/>
      <c r="W182" s="596"/>
      <c r="X182" s="714"/>
      <c r="Y182" s="714"/>
    </row>
    <row r="183" spans="1:25" ht="22.5" customHeight="1" thickTop="1" thickBot="1">
      <c r="A183" s="594">
        <v>1</v>
      </c>
      <c r="B183" s="675" t="s">
        <v>1377</v>
      </c>
      <c r="C183" s="675" t="s">
        <v>1377</v>
      </c>
      <c r="D183" s="675" t="s">
        <v>1384</v>
      </c>
      <c r="E183" s="675" t="s">
        <v>1394</v>
      </c>
      <c r="F183" s="675" t="s">
        <v>1665</v>
      </c>
      <c r="G183" s="675" t="s">
        <v>1430</v>
      </c>
      <c r="H183" s="675"/>
      <c r="I183" s="675"/>
      <c r="J183" s="675"/>
      <c r="K183" s="671" t="s">
        <v>1671</v>
      </c>
      <c r="L183" s="596">
        <f>SUM(L184:L186)</f>
        <v>0</v>
      </c>
      <c r="M183" s="596">
        <f t="shared" ref="M183:V183" si="56">SUM(M184:M186)</f>
        <v>0</v>
      </c>
      <c r="N183" s="596">
        <f t="shared" si="56"/>
        <v>0</v>
      </c>
      <c r="O183" s="596">
        <f t="shared" si="56"/>
        <v>0</v>
      </c>
      <c r="P183" s="596">
        <f t="shared" si="56"/>
        <v>0</v>
      </c>
      <c r="Q183" s="596">
        <f t="shared" si="56"/>
        <v>0</v>
      </c>
      <c r="R183" s="596">
        <f t="shared" si="56"/>
        <v>0</v>
      </c>
      <c r="S183" s="596">
        <f t="shared" si="56"/>
        <v>0</v>
      </c>
      <c r="T183" s="596">
        <f t="shared" si="56"/>
        <v>0</v>
      </c>
      <c r="U183" s="596">
        <f t="shared" si="56"/>
        <v>0</v>
      </c>
      <c r="V183" s="596">
        <f t="shared" si="56"/>
        <v>0</v>
      </c>
      <c r="W183" s="596"/>
      <c r="X183" s="714"/>
      <c r="Y183" s="714"/>
    </row>
    <row r="184" spans="1:25" ht="22.5" customHeight="1" thickTop="1" thickBot="1">
      <c r="A184" s="594">
        <v>1</v>
      </c>
      <c r="B184" s="675" t="s">
        <v>1377</v>
      </c>
      <c r="C184" s="675" t="s">
        <v>1377</v>
      </c>
      <c r="D184" s="675" t="s">
        <v>1384</v>
      </c>
      <c r="E184" s="675" t="s">
        <v>1394</v>
      </c>
      <c r="F184" s="675" t="s">
        <v>1665</v>
      </c>
      <c r="G184" s="675" t="s">
        <v>1430</v>
      </c>
      <c r="H184" s="675" t="s">
        <v>1377</v>
      </c>
      <c r="I184" s="675"/>
      <c r="J184" s="675"/>
      <c r="K184" s="671" t="s">
        <v>1882</v>
      </c>
      <c r="L184" s="596"/>
      <c r="M184" s="596"/>
      <c r="N184" s="596"/>
      <c r="O184" s="595">
        <f>+L184+M184-N184</f>
        <v>0</v>
      </c>
      <c r="P184" s="596"/>
      <c r="Q184" s="596"/>
      <c r="R184" s="596"/>
      <c r="S184" s="596"/>
      <c r="T184" s="596"/>
      <c r="U184" s="596"/>
      <c r="V184" s="596"/>
      <c r="W184" s="596"/>
      <c r="X184" s="714"/>
      <c r="Y184" s="714"/>
    </row>
    <row r="185" spans="1:25" ht="22.5" customHeight="1" thickTop="1" thickBot="1">
      <c r="A185" s="594">
        <v>1</v>
      </c>
      <c r="B185" s="675" t="s">
        <v>1377</v>
      </c>
      <c r="C185" s="675" t="s">
        <v>1377</v>
      </c>
      <c r="D185" s="675" t="s">
        <v>1384</v>
      </c>
      <c r="E185" s="675" t="s">
        <v>1394</v>
      </c>
      <c r="F185" s="675" t="s">
        <v>1665</v>
      </c>
      <c r="G185" s="675" t="s">
        <v>1430</v>
      </c>
      <c r="H185" s="675" t="s">
        <v>1459</v>
      </c>
      <c r="I185" s="675"/>
      <c r="J185" s="675"/>
      <c r="K185" s="671" t="s">
        <v>1883</v>
      </c>
      <c r="L185" s="596"/>
      <c r="M185" s="596"/>
      <c r="N185" s="596"/>
      <c r="O185" s="595">
        <f>+L185+M185-N185</f>
        <v>0</v>
      </c>
      <c r="P185" s="596"/>
      <c r="Q185" s="596"/>
      <c r="R185" s="596"/>
      <c r="S185" s="596"/>
      <c r="T185" s="596"/>
      <c r="U185" s="596"/>
      <c r="V185" s="596"/>
      <c r="W185" s="596"/>
      <c r="X185" s="714"/>
      <c r="Y185" s="714"/>
    </row>
    <row r="186" spans="1:25" ht="22.5" customHeight="1" thickTop="1" thickBot="1">
      <c r="A186" s="594">
        <v>1</v>
      </c>
      <c r="B186" s="675" t="s">
        <v>1377</v>
      </c>
      <c r="C186" s="675" t="s">
        <v>1377</v>
      </c>
      <c r="D186" s="675" t="s">
        <v>1384</v>
      </c>
      <c r="E186" s="675" t="s">
        <v>1394</v>
      </c>
      <c r="F186" s="675" t="s">
        <v>1665</v>
      </c>
      <c r="G186" s="675" t="s">
        <v>1430</v>
      </c>
      <c r="H186" s="675" t="s">
        <v>1796</v>
      </c>
      <c r="I186" s="675"/>
      <c r="J186" s="675"/>
      <c r="K186" s="671" t="s">
        <v>1884</v>
      </c>
      <c r="L186" s="596"/>
      <c r="M186" s="596"/>
      <c r="N186" s="596"/>
      <c r="O186" s="595">
        <f>+L186+M186-N186</f>
        <v>0</v>
      </c>
      <c r="P186" s="596"/>
      <c r="Q186" s="596"/>
      <c r="R186" s="596"/>
      <c r="S186" s="596"/>
      <c r="T186" s="596"/>
      <c r="U186" s="596"/>
      <c r="V186" s="596"/>
      <c r="W186" s="596"/>
      <c r="X186" s="714"/>
      <c r="Y186" s="714"/>
    </row>
    <row r="187" spans="1:25" ht="22.5" customHeight="1" thickTop="1" thickBot="1">
      <c r="A187" s="594">
        <v>1</v>
      </c>
      <c r="B187" s="675" t="s">
        <v>1377</v>
      </c>
      <c r="C187" s="675" t="s">
        <v>1377</v>
      </c>
      <c r="D187" s="675" t="s">
        <v>1384</v>
      </c>
      <c r="E187" s="675" t="s">
        <v>1395</v>
      </c>
      <c r="F187" s="675"/>
      <c r="G187" s="675"/>
      <c r="H187" s="675"/>
      <c r="I187" s="675"/>
      <c r="J187" s="675"/>
      <c r="K187" s="671" t="s">
        <v>1405</v>
      </c>
      <c r="L187" s="596">
        <f>+L188+L199+L205+L219+L223</f>
        <v>0</v>
      </c>
      <c r="M187" s="596">
        <f t="shared" ref="M187:V187" si="57">+M188+M199+M205+M219+M223</f>
        <v>0</v>
      </c>
      <c r="N187" s="596">
        <f t="shared" si="57"/>
        <v>0</v>
      </c>
      <c r="O187" s="596">
        <f t="shared" si="57"/>
        <v>0</v>
      </c>
      <c r="P187" s="596">
        <f t="shared" si="57"/>
        <v>0</v>
      </c>
      <c r="Q187" s="596">
        <f t="shared" si="57"/>
        <v>0</v>
      </c>
      <c r="R187" s="596">
        <f t="shared" si="57"/>
        <v>0</v>
      </c>
      <c r="S187" s="596">
        <f t="shared" si="57"/>
        <v>0</v>
      </c>
      <c r="T187" s="596">
        <f t="shared" si="57"/>
        <v>0</v>
      </c>
      <c r="U187" s="596">
        <f t="shared" si="57"/>
        <v>0</v>
      </c>
      <c r="V187" s="596">
        <f t="shared" si="57"/>
        <v>0</v>
      </c>
      <c r="W187" s="596"/>
      <c r="X187" s="714"/>
      <c r="Y187" s="714"/>
    </row>
    <row r="188" spans="1:25" ht="22.5" customHeight="1" thickTop="1" thickBot="1">
      <c r="A188" s="594">
        <v>1</v>
      </c>
      <c r="B188" s="675" t="s">
        <v>1377</v>
      </c>
      <c r="C188" s="675" t="s">
        <v>1377</v>
      </c>
      <c r="D188" s="675" t="s">
        <v>1384</v>
      </c>
      <c r="E188" s="675" t="s">
        <v>1395</v>
      </c>
      <c r="F188" s="675" t="s">
        <v>1675</v>
      </c>
      <c r="G188" s="675"/>
      <c r="H188" s="675"/>
      <c r="I188" s="675"/>
      <c r="J188" s="675"/>
      <c r="K188" s="671" t="s">
        <v>1629</v>
      </c>
      <c r="L188" s="595">
        <f>+L189+L194</f>
        <v>0</v>
      </c>
      <c r="M188" s="595">
        <f t="shared" ref="M188:V188" si="58">+M189+M194</f>
        <v>0</v>
      </c>
      <c r="N188" s="595">
        <f t="shared" si="58"/>
        <v>0</v>
      </c>
      <c r="O188" s="595">
        <f t="shared" si="58"/>
        <v>0</v>
      </c>
      <c r="P188" s="595">
        <f t="shared" si="58"/>
        <v>0</v>
      </c>
      <c r="Q188" s="595">
        <f t="shared" si="58"/>
        <v>0</v>
      </c>
      <c r="R188" s="595">
        <f t="shared" si="58"/>
        <v>0</v>
      </c>
      <c r="S188" s="595">
        <f t="shared" si="58"/>
        <v>0</v>
      </c>
      <c r="T188" s="595">
        <f t="shared" si="58"/>
        <v>0</v>
      </c>
      <c r="U188" s="595">
        <f t="shared" si="58"/>
        <v>0</v>
      </c>
      <c r="V188" s="595">
        <f t="shared" si="58"/>
        <v>0</v>
      </c>
      <c r="W188" s="595"/>
      <c r="X188" s="714"/>
      <c r="Y188" s="714"/>
    </row>
    <row r="189" spans="1:25" ht="22.5" customHeight="1" thickTop="1" thickBot="1">
      <c r="A189" s="594">
        <v>1</v>
      </c>
      <c r="B189" s="675" t="s">
        <v>1377</v>
      </c>
      <c r="C189" s="675" t="s">
        <v>1377</v>
      </c>
      <c r="D189" s="675" t="s">
        <v>1384</v>
      </c>
      <c r="E189" s="675" t="s">
        <v>1395</v>
      </c>
      <c r="F189" s="675" t="s">
        <v>1675</v>
      </c>
      <c r="G189" s="675" t="s">
        <v>1379</v>
      </c>
      <c r="H189" s="675"/>
      <c r="I189" s="675"/>
      <c r="J189" s="675"/>
      <c r="K189" s="671" t="s">
        <v>1630</v>
      </c>
      <c r="L189" s="596">
        <f>+L190</f>
        <v>0</v>
      </c>
      <c r="M189" s="596">
        <f t="shared" ref="M189:V189" si="59">+M190</f>
        <v>0</v>
      </c>
      <c r="N189" s="596">
        <f t="shared" si="59"/>
        <v>0</v>
      </c>
      <c r="O189" s="596">
        <f t="shared" si="59"/>
        <v>0</v>
      </c>
      <c r="P189" s="596">
        <f t="shared" si="59"/>
        <v>0</v>
      </c>
      <c r="Q189" s="596">
        <f t="shared" si="59"/>
        <v>0</v>
      </c>
      <c r="R189" s="596">
        <f t="shared" si="59"/>
        <v>0</v>
      </c>
      <c r="S189" s="596">
        <f t="shared" si="59"/>
        <v>0</v>
      </c>
      <c r="T189" s="596">
        <f t="shared" si="59"/>
        <v>0</v>
      </c>
      <c r="U189" s="596">
        <f t="shared" si="59"/>
        <v>0</v>
      </c>
      <c r="V189" s="596">
        <f t="shared" si="59"/>
        <v>0</v>
      </c>
      <c r="W189" s="596"/>
      <c r="X189" s="714"/>
      <c r="Y189" s="714"/>
    </row>
    <row r="190" spans="1:25" ht="22.5" customHeight="1" thickTop="1" thickBot="1">
      <c r="A190" s="594">
        <v>1</v>
      </c>
      <c r="B190" s="675" t="s">
        <v>1377</v>
      </c>
      <c r="C190" s="675" t="s">
        <v>1377</v>
      </c>
      <c r="D190" s="675" t="s">
        <v>1384</v>
      </c>
      <c r="E190" s="675" t="s">
        <v>1395</v>
      </c>
      <c r="F190" s="675" t="s">
        <v>1675</v>
      </c>
      <c r="G190" s="675" t="s">
        <v>1379</v>
      </c>
      <c r="H190" s="675" t="s">
        <v>1444</v>
      </c>
      <c r="I190" s="675"/>
      <c r="J190" s="675"/>
      <c r="K190" s="671" t="s">
        <v>1631</v>
      </c>
      <c r="L190" s="596">
        <f>SUM(L191:L193)</f>
        <v>0</v>
      </c>
      <c r="M190" s="596">
        <f t="shared" ref="M190:V190" si="60">SUM(M191:M193)</f>
        <v>0</v>
      </c>
      <c r="N190" s="596">
        <f t="shared" si="60"/>
        <v>0</v>
      </c>
      <c r="O190" s="596">
        <f t="shared" si="60"/>
        <v>0</v>
      </c>
      <c r="P190" s="596">
        <f t="shared" si="60"/>
        <v>0</v>
      </c>
      <c r="Q190" s="596">
        <f t="shared" si="60"/>
        <v>0</v>
      </c>
      <c r="R190" s="596">
        <f t="shared" si="60"/>
        <v>0</v>
      </c>
      <c r="S190" s="596">
        <f t="shared" si="60"/>
        <v>0</v>
      </c>
      <c r="T190" s="596">
        <f t="shared" si="60"/>
        <v>0</v>
      </c>
      <c r="U190" s="596">
        <f t="shared" si="60"/>
        <v>0</v>
      </c>
      <c r="V190" s="596">
        <f t="shared" si="60"/>
        <v>0</v>
      </c>
      <c r="W190" s="596"/>
      <c r="X190" s="714"/>
      <c r="Y190" s="714"/>
    </row>
    <row r="191" spans="1:25" ht="22.5" customHeight="1" thickTop="1" thickBot="1">
      <c r="A191" s="594">
        <v>1</v>
      </c>
      <c r="B191" s="675" t="s">
        <v>1377</v>
      </c>
      <c r="C191" s="675" t="s">
        <v>1377</v>
      </c>
      <c r="D191" s="675" t="s">
        <v>1384</v>
      </c>
      <c r="E191" s="675" t="s">
        <v>1395</v>
      </c>
      <c r="F191" s="675" t="s">
        <v>1675</v>
      </c>
      <c r="G191" s="675" t="s">
        <v>1379</v>
      </c>
      <c r="H191" s="675" t="s">
        <v>1444</v>
      </c>
      <c r="I191" s="675" t="s">
        <v>1377</v>
      </c>
      <c r="J191" s="675"/>
      <c r="K191" s="671" t="s">
        <v>1891</v>
      </c>
      <c r="L191" s="596"/>
      <c r="M191" s="596"/>
      <c r="N191" s="596"/>
      <c r="O191" s="595">
        <f>+L191+M191-N191</f>
        <v>0</v>
      </c>
      <c r="P191" s="596"/>
      <c r="Q191" s="596"/>
      <c r="R191" s="596"/>
      <c r="S191" s="596"/>
      <c r="T191" s="596"/>
      <c r="U191" s="596"/>
      <c r="V191" s="596"/>
      <c r="W191" s="596"/>
      <c r="X191" s="714"/>
      <c r="Y191" s="714"/>
    </row>
    <row r="192" spans="1:25" ht="22.5" customHeight="1" thickTop="1" thickBot="1">
      <c r="A192" s="594">
        <v>1</v>
      </c>
      <c r="B192" s="675" t="s">
        <v>1377</v>
      </c>
      <c r="C192" s="675" t="s">
        <v>1377</v>
      </c>
      <c r="D192" s="675" t="s">
        <v>1384</v>
      </c>
      <c r="E192" s="675" t="s">
        <v>1395</v>
      </c>
      <c r="F192" s="675" t="s">
        <v>1675</v>
      </c>
      <c r="G192" s="675" t="s">
        <v>1379</v>
      </c>
      <c r="H192" s="675" t="s">
        <v>1444</v>
      </c>
      <c r="I192" s="675" t="s">
        <v>1459</v>
      </c>
      <c r="J192" s="675"/>
      <c r="K192" s="671" t="s">
        <v>1892</v>
      </c>
      <c r="L192" s="596"/>
      <c r="M192" s="596"/>
      <c r="N192" s="596"/>
      <c r="O192" s="595">
        <f>+L192+M192-N192</f>
        <v>0</v>
      </c>
      <c r="P192" s="596"/>
      <c r="Q192" s="596"/>
      <c r="R192" s="596"/>
      <c r="S192" s="596"/>
      <c r="T192" s="596"/>
      <c r="U192" s="596"/>
      <c r="V192" s="596"/>
      <c r="W192" s="596"/>
      <c r="X192" s="714"/>
      <c r="Y192" s="714"/>
    </row>
    <row r="193" spans="1:25" ht="22.5" customHeight="1" thickTop="1" thickBot="1">
      <c r="A193" s="594">
        <v>1</v>
      </c>
      <c r="B193" s="675" t="s">
        <v>1377</v>
      </c>
      <c r="C193" s="675" t="s">
        <v>1377</v>
      </c>
      <c r="D193" s="675" t="s">
        <v>1384</v>
      </c>
      <c r="E193" s="675" t="s">
        <v>1395</v>
      </c>
      <c r="F193" s="675" t="s">
        <v>1675</v>
      </c>
      <c r="G193" s="675" t="s">
        <v>1379</v>
      </c>
      <c r="H193" s="675" t="s">
        <v>1444</v>
      </c>
      <c r="I193" s="675" t="s">
        <v>1796</v>
      </c>
      <c r="J193" s="675"/>
      <c r="K193" s="671" t="s">
        <v>1893</v>
      </c>
      <c r="L193" s="596"/>
      <c r="M193" s="596"/>
      <c r="N193" s="596"/>
      <c r="O193" s="595">
        <f>+L193+M193-N193</f>
        <v>0</v>
      </c>
      <c r="P193" s="596"/>
      <c r="Q193" s="596"/>
      <c r="R193" s="596"/>
      <c r="S193" s="596"/>
      <c r="T193" s="596"/>
      <c r="U193" s="596"/>
      <c r="V193" s="596"/>
      <c r="W193" s="596"/>
      <c r="X193" s="714"/>
      <c r="Y193" s="714"/>
    </row>
    <row r="194" spans="1:25" ht="22.5" customHeight="1" thickTop="1" thickBot="1">
      <c r="A194" s="594">
        <v>1</v>
      </c>
      <c r="B194" s="675" t="s">
        <v>1377</v>
      </c>
      <c r="C194" s="675" t="s">
        <v>1377</v>
      </c>
      <c r="D194" s="675" t="s">
        <v>1384</v>
      </c>
      <c r="E194" s="675" t="s">
        <v>1395</v>
      </c>
      <c r="F194" s="675" t="s">
        <v>1675</v>
      </c>
      <c r="G194" s="675" t="s">
        <v>1389</v>
      </c>
      <c r="H194" s="675"/>
      <c r="I194" s="675"/>
      <c r="J194" s="675"/>
      <c r="K194" s="671" t="s">
        <v>1609</v>
      </c>
      <c r="L194" s="596">
        <f>+L195</f>
        <v>0</v>
      </c>
      <c r="M194" s="596">
        <f t="shared" ref="M194:V194" si="61">+M195</f>
        <v>0</v>
      </c>
      <c r="N194" s="596">
        <f t="shared" si="61"/>
        <v>0</v>
      </c>
      <c r="O194" s="596">
        <f t="shared" si="61"/>
        <v>0</v>
      </c>
      <c r="P194" s="596">
        <f t="shared" si="61"/>
        <v>0</v>
      </c>
      <c r="Q194" s="596">
        <f t="shared" si="61"/>
        <v>0</v>
      </c>
      <c r="R194" s="596">
        <f t="shared" si="61"/>
        <v>0</v>
      </c>
      <c r="S194" s="596">
        <f t="shared" si="61"/>
        <v>0</v>
      </c>
      <c r="T194" s="596">
        <f t="shared" si="61"/>
        <v>0</v>
      </c>
      <c r="U194" s="596">
        <f t="shared" si="61"/>
        <v>0</v>
      </c>
      <c r="V194" s="596">
        <f t="shared" si="61"/>
        <v>0</v>
      </c>
      <c r="W194" s="596"/>
      <c r="X194" s="714"/>
      <c r="Y194" s="714"/>
    </row>
    <row r="195" spans="1:25" ht="22.5" customHeight="1" thickTop="1" thickBot="1">
      <c r="A195" s="594">
        <v>1</v>
      </c>
      <c r="B195" s="675" t="s">
        <v>1377</v>
      </c>
      <c r="C195" s="675" t="s">
        <v>1377</v>
      </c>
      <c r="D195" s="675" t="s">
        <v>1384</v>
      </c>
      <c r="E195" s="675" t="s">
        <v>1395</v>
      </c>
      <c r="F195" s="675" t="s">
        <v>1675</v>
      </c>
      <c r="G195" s="675" t="s">
        <v>1389</v>
      </c>
      <c r="H195" s="675" t="s">
        <v>1389</v>
      </c>
      <c r="I195" s="675"/>
      <c r="J195" s="675"/>
      <c r="K195" s="671" t="s">
        <v>1610</v>
      </c>
      <c r="L195" s="596">
        <f>SUM(L196:L198)</f>
        <v>0</v>
      </c>
      <c r="M195" s="596">
        <f t="shared" ref="M195:V195" si="62">SUM(M196:M198)</f>
        <v>0</v>
      </c>
      <c r="N195" s="596">
        <f t="shared" si="62"/>
        <v>0</v>
      </c>
      <c r="O195" s="596">
        <f t="shared" si="62"/>
        <v>0</v>
      </c>
      <c r="P195" s="596">
        <f t="shared" si="62"/>
        <v>0</v>
      </c>
      <c r="Q195" s="596">
        <f t="shared" si="62"/>
        <v>0</v>
      </c>
      <c r="R195" s="596">
        <f t="shared" si="62"/>
        <v>0</v>
      </c>
      <c r="S195" s="596">
        <f t="shared" si="62"/>
        <v>0</v>
      </c>
      <c r="T195" s="596">
        <f t="shared" si="62"/>
        <v>0</v>
      </c>
      <c r="U195" s="596">
        <f t="shared" si="62"/>
        <v>0</v>
      </c>
      <c r="V195" s="596">
        <f t="shared" si="62"/>
        <v>0</v>
      </c>
      <c r="W195" s="596"/>
      <c r="X195" s="714"/>
      <c r="Y195" s="714"/>
    </row>
    <row r="196" spans="1:25" ht="22.5" customHeight="1" thickTop="1" thickBot="1">
      <c r="A196" s="594">
        <v>1</v>
      </c>
      <c r="B196" s="675" t="s">
        <v>1377</v>
      </c>
      <c r="C196" s="675" t="s">
        <v>1377</v>
      </c>
      <c r="D196" s="675" t="s">
        <v>1384</v>
      </c>
      <c r="E196" s="675" t="s">
        <v>1395</v>
      </c>
      <c r="F196" s="675" t="s">
        <v>1675</v>
      </c>
      <c r="G196" s="675" t="s">
        <v>1389</v>
      </c>
      <c r="H196" s="675" t="s">
        <v>1389</v>
      </c>
      <c r="I196" s="675" t="s">
        <v>1377</v>
      </c>
      <c r="J196" s="675"/>
      <c r="K196" s="671" t="s">
        <v>1894</v>
      </c>
      <c r="L196" s="596"/>
      <c r="M196" s="596"/>
      <c r="N196" s="596"/>
      <c r="O196" s="595">
        <f>+L196+M196-N196</f>
        <v>0</v>
      </c>
      <c r="P196" s="596"/>
      <c r="Q196" s="596"/>
      <c r="R196" s="596"/>
      <c r="S196" s="596"/>
      <c r="T196" s="596"/>
      <c r="U196" s="596"/>
      <c r="V196" s="596"/>
      <c r="W196" s="596"/>
      <c r="X196" s="714"/>
      <c r="Y196" s="714"/>
    </row>
    <row r="197" spans="1:25" ht="22.5" customHeight="1" thickTop="1" thickBot="1">
      <c r="A197" s="594">
        <v>1</v>
      </c>
      <c r="B197" s="675" t="s">
        <v>1377</v>
      </c>
      <c r="C197" s="675" t="s">
        <v>1377</v>
      </c>
      <c r="D197" s="675" t="s">
        <v>1384</v>
      </c>
      <c r="E197" s="675" t="s">
        <v>1395</v>
      </c>
      <c r="F197" s="675" t="s">
        <v>1675</v>
      </c>
      <c r="G197" s="675" t="s">
        <v>1389</v>
      </c>
      <c r="H197" s="675" t="s">
        <v>1389</v>
      </c>
      <c r="I197" s="675" t="s">
        <v>1459</v>
      </c>
      <c r="J197" s="675"/>
      <c r="K197" s="671" t="s">
        <v>1895</v>
      </c>
      <c r="L197" s="596"/>
      <c r="M197" s="596"/>
      <c r="N197" s="596"/>
      <c r="O197" s="595">
        <f>+L197+M197-N197</f>
        <v>0</v>
      </c>
      <c r="P197" s="596"/>
      <c r="Q197" s="596"/>
      <c r="R197" s="596"/>
      <c r="S197" s="596"/>
      <c r="T197" s="596"/>
      <c r="U197" s="596"/>
      <c r="V197" s="596"/>
      <c r="W197" s="596"/>
      <c r="X197" s="714"/>
      <c r="Y197" s="714"/>
    </row>
    <row r="198" spans="1:25" ht="22.5" customHeight="1" thickTop="1" thickBot="1">
      <c r="A198" s="594">
        <v>1</v>
      </c>
      <c r="B198" s="675" t="s">
        <v>1377</v>
      </c>
      <c r="C198" s="675" t="s">
        <v>1377</v>
      </c>
      <c r="D198" s="675" t="s">
        <v>1384</v>
      </c>
      <c r="E198" s="675" t="s">
        <v>1395</v>
      </c>
      <c r="F198" s="675" t="s">
        <v>1675</v>
      </c>
      <c r="G198" s="675" t="s">
        <v>1389</v>
      </c>
      <c r="H198" s="675" t="s">
        <v>1389</v>
      </c>
      <c r="I198" s="675" t="s">
        <v>1796</v>
      </c>
      <c r="J198" s="675"/>
      <c r="K198" s="671" t="s">
        <v>1896</v>
      </c>
      <c r="L198" s="596"/>
      <c r="M198" s="596"/>
      <c r="N198" s="596"/>
      <c r="O198" s="595">
        <f>+L198+M198-N198</f>
        <v>0</v>
      </c>
      <c r="P198" s="596"/>
      <c r="Q198" s="596"/>
      <c r="R198" s="596"/>
      <c r="S198" s="596"/>
      <c r="T198" s="596"/>
      <c r="U198" s="596"/>
      <c r="V198" s="596"/>
      <c r="W198" s="596"/>
      <c r="X198" s="714"/>
      <c r="Y198" s="714"/>
    </row>
    <row r="199" spans="1:25" ht="22.5" customHeight="1" thickTop="1" thickBot="1">
      <c r="A199" s="594">
        <v>1</v>
      </c>
      <c r="B199" s="594">
        <v>1</v>
      </c>
      <c r="C199" s="675" t="s">
        <v>1377</v>
      </c>
      <c r="D199" s="594">
        <v>2</v>
      </c>
      <c r="E199" s="675" t="s">
        <v>1395</v>
      </c>
      <c r="F199" s="675" t="s">
        <v>1677</v>
      </c>
      <c r="G199" s="675"/>
      <c r="H199" s="675"/>
      <c r="I199" s="675"/>
      <c r="J199" s="675"/>
      <c r="K199" s="671" t="s">
        <v>1676</v>
      </c>
      <c r="L199" s="596">
        <f>+L200</f>
        <v>0</v>
      </c>
      <c r="M199" s="596">
        <f t="shared" ref="M199:V200" si="63">+M200</f>
        <v>0</v>
      </c>
      <c r="N199" s="596">
        <f t="shared" si="63"/>
        <v>0</v>
      </c>
      <c r="O199" s="596">
        <f t="shared" si="63"/>
        <v>0</v>
      </c>
      <c r="P199" s="596">
        <f t="shared" si="63"/>
        <v>0</v>
      </c>
      <c r="Q199" s="596">
        <f t="shared" si="63"/>
        <v>0</v>
      </c>
      <c r="R199" s="596">
        <f t="shared" si="63"/>
        <v>0</v>
      </c>
      <c r="S199" s="596">
        <f t="shared" si="63"/>
        <v>0</v>
      </c>
      <c r="T199" s="596">
        <f t="shared" si="63"/>
        <v>0</v>
      </c>
      <c r="U199" s="596">
        <f t="shared" si="63"/>
        <v>0</v>
      </c>
      <c r="V199" s="596">
        <f t="shared" si="63"/>
        <v>0</v>
      </c>
      <c r="W199" s="596"/>
      <c r="X199" s="714"/>
      <c r="Y199" s="714"/>
    </row>
    <row r="200" spans="1:25" ht="22.5" customHeight="1" thickTop="1" thickBot="1">
      <c r="A200" s="594">
        <v>1</v>
      </c>
      <c r="B200" s="594">
        <v>1</v>
      </c>
      <c r="C200" s="675" t="s">
        <v>1377</v>
      </c>
      <c r="D200" s="594">
        <v>2</v>
      </c>
      <c r="E200" s="675" t="s">
        <v>1395</v>
      </c>
      <c r="F200" s="675" t="s">
        <v>1677</v>
      </c>
      <c r="G200" s="675" t="s">
        <v>1384</v>
      </c>
      <c r="H200" s="675"/>
      <c r="I200" s="675"/>
      <c r="J200" s="675"/>
      <c r="K200" s="671" t="s">
        <v>1678</v>
      </c>
      <c r="L200" s="596">
        <f>+L201</f>
        <v>0</v>
      </c>
      <c r="M200" s="596">
        <f t="shared" si="63"/>
        <v>0</v>
      </c>
      <c r="N200" s="596">
        <f t="shared" si="63"/>
        <v>0</v>
      </c>
      <c r="O200" s="596">
        <f t="shared" si="63"/>
        <v>0</v>
      </c>
      <c r="P200" s="596">
        <f t="shared" si="63"/>
        <v>0</v>
      </c>
      <c r="Q200" s="596">
        <f t="shared" si="63"/>
        <v>0</v>
      </c>
      <c r="R200" s="596">
        <f t="shared" si="63"/>
        <v>0</v>
      </c>
      <c r="S200" s="596">
        <f t="shared" si="63"/>
        <v>0</v>
      </c>
      <c r="T200" s="596">
        <f t="shared" si="63"/>
        <v>0</v>
      </c>
      <c r="U200" s="596">
        <f t="shared" si="63"/>
        <v>0</v>
      </c>
      <c r="V200" s="596">
        <f t="shared" si="63"/>
        <v>0</v>
      </c>
      <c r="W200" s="596"/>
      <c r="X200" s="714"/>
      <c r="Y200" s="714"/>
    </row>
    <row r="201" spans="1:25" ht="22.5" customHeight="1" thickTop="1" thickBot="1">
      <c r="A201" s="594">
        <v>1</v>
      </c>
      <c r="B201" s="594">
        <v>1</v>
      </c>
      <c r="C201" s="675" t="s">
        <v>1377</v>
      </c>
      <c r="D201" s="594">
        <v>2</v>
      </c>
      <c r="E201" s="675" t="s">
        <v>1395</v>
      </c>
      <c r="F201" s="675" t="s">
        <v>1677</v>
      </c>
      <c r="G201" s="675" t="s">
        <v>1384</v>
      </c>
      <c r="H201" s="675" t="s">
        <v>1389</v>
      </c>
      <c r="I201" s="675"/>
      <c r="J201" s="675"/>
      <c r="K201" s="671" t="s">
        <v>1679</v>
      </c>
      <c r="L201" s="596">
        <f>SUM(L202:L204)</f>
        <v>0</v>
      </c>
      <c r="M201" s="596">
        <f t="shared" ref="M201:V201" si="64">SUM(M202:M204)</f>
        <v>0</v>
      </c>
      <c r="N201" s="596">
        <f t="shared" si="64"/>
        <v>0</v>
      </c>
      <c r="O201" s="596">
        <f t="shared" si="64"/>
        <v>0</v>
      </c>
      <c r="P201" s="596">
        <f t="shared" si="64"/>
        <v>0</v>
      </c>
      <c r="Q201" s="596">
        <f t="shared" si="64"/>
        <v>0</v>
      </c>
      <c r="R201" s="596">
        <f t="shared" si="64"/>
        <v>0</v>
      </c>
      <c r="S201" s="596">
        <f t="shared" si="64"/>
        <v>0</v>
      </c>
      <c r="T201" s="596">
        <f t="shared" si="64"/>
        <v>0</v>
      </c>
      <c r="U201" s="596">
        <f t="shared" si="64"/>
        <v>0</v>
      </c>
      <c r="V201" s="596">
        <f t="shared" si="64"/>
        <v>0</v>
      </c>
      <c r="W201" s="596"/>
      <c r="X201" s="714"/>
      <c r="Y201" s="714"/>
    </row>
    <row r="202" spans="1:25" ht="22.5" customHeight="1" thickTop="1" thickBot="1">
      <c r="A202" s="594">
        <v>1</v>
      </c>
      <c r="B202" s="594">
        <v>1</v>
      </c>
      <c r="C202" s="675" t="s">
        <v>1377</v>
      </c>
      <c r="D202" s="594">
        <v>2</v>
      </c>
      <c r="E202" s="675" t="s">
        <v>1395</v>
      </c>
      <c r="F202" s="675" t="s">
        <v>1677</v>
      </c>
      <c r="G202" s="675" t="s">
        <v>1384</v>
      </c>
      <c r="H202" s="675" t="s">
        <v>1389</v>
      </c>
      <c r="I202" s="675" t="s">
        <v>1377</v>
      </c>
      <c r="J202" s="675"/>
      <c r="K202" s="671" t="s">
        <v>1897</v>
      </c>
      <c r="L202" s="596"/>
      <c r="M202" s="596"/>
      <c r="N202" s="596"/>
      <c r="O202" s="595">
        <f>+L202+M202-N202</f>
        <v>0</v>
      </c>
      <c r="P202" s="596"/>
      <c r="Q202" s="596"/>
      <c r="R202" s="596"/>
      <c r="S202" s="596"/>
      <c r="T202" s="596"/>
      <c r="U202" s="596"/>
      <c r="V202" s="596"/>
      <c r="W202" s="596"/>
      <c r="X202" s="714"/>
      <c r="Y202" s="714"/>
    </row>
    <row r="203" spans="1:25" ht="22.5" customHeight="1" thickTop="1" thickBot="1">
      <c r="A203" s="594">
        <v>1</v>
      </c>
      <c r="B203" s="594">
        <v>1</v>
      </c>
      <c r="C203" s="675" t="s">
        <v>1377</v>
      </c>
      <c r="D203" s="594">
        <v>2</v>
      </c>
      <c r="E203" s="675" t="s">
        <v>1395</v>
      </c>
      <c r="F203" s="675" t="s">
        <v>1677</v>
      </c>
      <c r="G203" s="675" t="s">
        <v>1384</v>
      </c>
      <c r="H203" s="675" t="s">
        <v>1389</v>
      </c>
      <c r="I203" s="675" t="s">
        <v>1459</v>
      </c>
      <c r="J203" s="675"/>
      <c r="K203" s="671" t="s">
        <v>1898</v>
      </c>
      <c r="L203" s="596"/>
      <c r="M203" s="596"/>
      <c r="N203" s="596"/>
      <c r="O203" s="595">
        <f>+L203+M203-N203</f>
        <v>0</v>
      </c>
      <c r="P203" s="596"/>
      <c r="Q203" s="596"/>
      <c r="R203" s="596"/>
      <c r="S203" s="596"/>
      <c r="T203" s="596"/>
      <c r="U203" s="596"/>
      <c r="V203" s="596"/>
      <c r="W203" s="596"/>
      <c r="X203" s="714"/>
      <c r="Y203" s="714"/>
    </row>
    <row r="204" spans="1:25" ht="22.5" customHeight="1" thickTop="1" thickBot="1">
      <c r="A204" s="594">
        <v>1</v>
      </c>
      <c r="B204" s="594">
        <v>1</v>
      </c>
      <c r="C204" s="675" t="s">
        <v>1377</v>
      </c>
      <c r="D204" s="594">
        <v>2</v>
      </c>
      <c r="E204" s="675" t="s">
        <v>1395</v>
      </c>
      <c r="F204" s="675" t="s">
        <v>1677</v>
      </c>
      <c r="G204" s="675" t="s">
        <v>1384</v>
      </c>
      <c r="H204" s="675" t="s">
        <v>1389</v>
      </c>
      <c r="I204" s="675" t="s">
        <v>1796</v>
      </c>
      <c r="J204" s="675"/>
      <c r="K204" s="671" t="s">
        <v>1899</v>
      </c>
      <c r="L204" s="596"/>
      <c r="M204" s="596"/>
      <c r="N204" s="596"/>
      <c r="O204" s="595">
        <f>+L204+M204-N204</f>
        <v>0</v>
      </c>
      <c r="P204" s="596"/>
      <c r="Q204" s="596"/>
      <c r="R204" s="596"/>
      <c r="S204" s="596"/>
      <c r="T204" s="596"/>
      <c r="U204" s="596"/>
      <c r="V204" s="596"/>
      <c r="W204" s="596"/>
      <c r="X204" s="714"/>
      <c r="Y204" s="714"/>
    </row>
    <row r="205" spans="1:25" ht="22.5" customHeight="1" thickTop="1" thickBot="1">
      <c r="A205" s="594">
        <v>1</v>
      </c>
      <c r="B205" s="594">
        <v>1</v>
      </c>
      <c r="C205" s="675" t="s">
        <v>1377</v>
      </c>
      <c r="D205" s="594">
        <v>2</v>
      </c>
      <c r="E205" s="675" t="s">
        <v>1395</v>
      </c>
      <c r="F205" s="675" t="s">
        <v>1681</v>
      </c>
      <c r="G205" s="675"/>
      <c r="H205" s="675"/>
      <c r="I205" s="675"/>
      <c r="J205" s="675"/>
      <c r="K205" s="671" t="s">
        <v>1680</v>
      </c>
      <c r="L205" s="596">
        <f>+L206</f>
        <v>0</v>
      </c>
      <c r="M205" s="596">
        <f t="shared" ref="M205:V205" si="65">+M206</f>
        <v>0</v>
      </c>
      <c r="N205" s="596">
        <f t="shared" si="65"/>
        <v>0</v>
      </c>
      <c r="O205" s="596">
        <f t="shared" si="65"/>
        <v>0</v>
      </c>
      <c r="P205" s="596">
        <f t="shared" si="65"/>
        <v>0</v>
      </c>
      <c r="Q205" s="596">
        <f t="shared" si="65"/>
        <v>0</v>
      </c>
      <c r="R205" s="596">
        <f t="shared" si="65"/>
        <v>0</v>
      </c>
      <c r="S205" s="596">
        <f t="shared" si="65"/>
        <v>0</v>
      </c>
      <c r="T205" s="596">
        <f t="shared" si="65"/>
        <v>0</v>
      </c>
      <c r="U205" s="596">
        <f t="shared" si="65"/>
        <v>0</v>
      </c>
      <c r="V205" s="596">
        <f t="shared" si="65"/>
        <v>0</v>
      </c>
      <c r="W205" s="596"/>
      <c r="X205" s="714"/>
      <c r="Y205" s="714"/>
    </row>
    <row r="206" spans="1:25" ht="22.5" customHeight="1" thickTop="1" thickBot="1">
      <c r="A206" s="594">
        <v>1</v>
      </c>
      <c r="B206" s="594">
        <v>1</v>
      </c>
      <c r="C206" s="675" t="s">
        <v>1377</v>
      </c>
      <c r="D206" s="594">
        <v>2</v>
      </c>
      <c r="E206" s="675" t="s">
        <v>1395</v>
      </c>
      <c r="F206" s="675" t="s">
        <v>1681</v>
      </c>
      <c r="G206" s="675" t="s">
        <v>1379</v>
      </c>
      <c r="H206" s="675"/>
      <c r="I206" s="675"/>
      <c r="J206" s="675"/>
      <c r="K206" s="671" t="s">
        <v>1682</v>
      </c>
      <c r="L206" s="596">
        <f>+L207+L211+L215</f>
        <v>0</v>
      </c>
      <c r="M206" s="596">
        <f t="shared" ref="M206:V206" si="66">+M207+M211+M215</f>
        <v>0</v>
      </c>
      <c r="N206" s="596">
        <f t="shared" si="66"/>
        <v>0</v>
      </c>
      <c r="O206" s="596">
        <f t="shared" si="66"/>
        <v>0</v>
      </c>
      <c r="P206" s="596">
        <f t="shared" si="66"/>
        <v>0</v>
      </c>
      <c r="Q206" s="596">
        <f t="shared" si="66"/>
        <v>0</v>
      </c>
      <c r="R206" s="596">
        <f t="shared" si="66"/>
        <v>0</v>
      </c>
      <c r="S206" s="596">
        <f t="shared" si="66"/>
        <v>0</v>
      </c>
      <c r="T206" s="596">
        <f t="shared" si="66"/>
        <v>0</v>
      </c>
      <c r="U206" s="596">
        <f t="shared" si="66"/>
        <v>0</v>
      </c>
      <c r="V206" s="596">
        <f t="shared" si="66"/>
        <v>0</v>
      </c>
      <c r="W206" s="596"/>
      <c r="X206" s="714"/>
      <c r="Y206" s="714"/>
    </row>
    <row r="207" spans="1:25" ht="22.5" customHeight="1" thickTop="1" thickBot="1">
      <c r="A207" s="594">
        <v>1</v>
      </c>
      <c r="B207" s="594">
        <v>1</v>
      </c>
      <c r="C207" s="675" t="s">
        <v>1377</v>
      </c>
      <c r="D207" s="594">
        <v>2</v>
      </c>
      <c r="E207" s="675" t="s">
        <v>1395</v>
      </c>
      <c r="F207" s="675" t="s">
        <v>1681</v>
      </c>
      <c r="G207" s="675" t="s">
        <v>1379</v>
      </c>
      <c r="H207" s="675" t="s">
        <v>1379</v>
      </c>
      <c r="I207" s="675"/>
      <c r="J207" s="675"/>
      <c r="K207" s="671" t="s">
        <v>1683</v>
      </c>
      <c r="L207" s="596">
        <f>SUM(L208:L210)</f>
        <v>0</v>
      </c>
      <c r="M207" s="596">
        <f t="shared" ref="M207:V207" si="67">SUM(M208:M210)</f>
        <v>0</v>
      </c>
      <c r="N207" s="596">
        <f t="shared" si="67"/>
        <v>0</v>
      </c>
      <c r="O207" s="596">
        <f t="shared" si="67"/>
        <v>0</v>
      </c>
      <c r="P207" s="596">
        <f t="shared" si="67"/>
        <v>0</v>
      </c>
      <c r="Q207" s="596">
        <f t="shared" si="67"/>
        <v>0</v>
      </c>
      <c r="R207" s="596">
        <f t="shared" si="67"/>
        <v>0</v>
      </c>
      <c r="S207" s="596">
        <f t="shared" si="67"/>
        <v>0</v>
      </c>
      <c r="T207" s="596">
        <f t="shared" si="67"/>
        <v>0</v>
      </c>
      <c r="U207" s="596">
        <f t="shared" si="67"/>
        <v>0</v>
      </c>
      <c r="V207" s="596">
        <f t="shared" si="67"/>
        <v>0</v>
      </c>
      <c r="W207" s="596"/>
      <c r="X207" s="714"/>
      <c r="Y207" s="714"/>
    </row>
    <row r="208" spans="1:25" ht="22.5" customHeight="1" thickTop="1" thickBot="1">
      <c r="A208" s="594">
        <v>1</v>
      </c>
      <c r="B208" s="594">
        <v>1</v>
      </c>
      <c r="C208" s="675" t="s">
        <v>1377</v>
      </c>
      <c r="D208" s="594">
        <v>2</v>
      </c>
      <c r="E208" s="675" t="s">
        <v>1395</v>
      </c>
      <c r="F208" s="675" t="s">
        <v>1681</v>
      </c>
      <c r="G208" s="675" t="s">
        <v>1379</v>
      </c>
      <c r="H208" s="675" t="s">
        <v>1379</v>
      </c>
      <c r="I208" s="675" t="s">
        <v>1377</v>
      </c>
      <c r="J208" s="675"/>
      <c r="K208" s="671" t="s">
        <v>1900</v>
      </c>
      <c r="L208" s="596"/>
      <c r="M208" s="596"/>
      <c r="N208" s="596"/>
      <c r="O208" s="595">
        <f>+L208+M208-N208</f>
        <v>0</v>
      </c>
      <c r="P208" s="596"/>
      <c r="Q208" s="596"/>
      <c r="R208" s="596"/>
      <c r="S208" s="596"/>
      <c r="T208" s="596"/>
      <c r="U208" s="596"/>
      <c r="V208" s="596"/>
      <c r="W208" s="596"/>
      <c r="X208" s="714"/>
      <c r="Y208" s="714"/>
    </row>
    <row r="209" spans="1:25" ht="22.5" customHeight="1" thickTop="1" thickBot="1">
      <c r="A209" s="594">
        <v>1</v>
      </c>
      <c r="B209" s="594">
        <v>1</v>
      </c>
      <c r="C209" s="675" t="s">
        <v>1377</v>
      </c>
      <c r="D209" s="594">
        <v>2</v>
      </c>
      <c r="E209" s="675" t="s">
        <v>1395</v>
      </c>
      <c r="F209" s="675" t="s">
        <v>1681</v>
      </c>
      <c r="G209" s="675" t="s">
        <v>1379</v>
      </c>
      <c r="H209" s="675" t="s">
        <v>1379</v>
      </c>
      <c r="I209" s="675" t="s">
        <v>1459</v>
      </c>
      <c r="J209" s="675"/>
      <c r="K209" s="671" t="s">
        <v>1901</v>
      </c>
      <c r="L209" s="596"/>
      <c r="M209" s="596"/>
      <c r="N209" s="596"/>
      <c r="O209" s="595">
        <f>+L209+M209-N209</f>
        <v>0</v>
      </c>
      <c r="P209" s="596"/>
      <c r="Q209" s="596"/>
      <c r="R209" s="596"/>
      <c r="S209" s="596"/>
      <c r="T209" s="596"/>
      <c r="U209" s="596"/>
      <c r="V209" s="596"/>
      <c r="W209" s="596"/>
      <c r="X209" s="714"/>
      <c r="Y209" s="714"/>
    </row>
    <row r="210" spans="1:25" ht="22.5" customHeight="1" thickTop="1" thickBot="1">
      <c r="A210" s="594">
        <v>1</v>
      </c>
      <c r="B210" s="594">
        <v>1</v>
      </c>
      <c r="C210" s="675" t="s">
        <v>1377</v>
      </c>
      <c r="D210" s="594">
        <v>2</v>
      </c>
      <c r="E210" s="675" t="s">
        <v>1395</v>
      </c>
      <c r="F210" s="675" t="s">
        <v>1681</v>
      </c>
      <c r="G210" s="675" t="s">
        <v>1379</v>
      </c>
      <c r="H210" s="675" t="s">
        <v>1379</v>
      </c>
      <c r="I210" s="675" t="s">
        <v>1796</v>
      </c>
      <c r="J210" s="675"/>
      <c r="K210" s="671" t="s">
        <v>1902</v>
      </c>
      <c r="L210" s="596"/>
      <c r="M210" s="596"/>
      <c r="N210" s="596"/>
      <c r="O210" s="595">
        <f>+L210+M210-N210</f>
        <v>0</v>
      </c>
      <c r="P210" s="596"/>
      <c r="Q210" s="596"/>
      <c r="R210" s="596"/>
      <c r="S210" s="596"/>
      <c r="T210" s="596"/>
      <c r="U210" s="596"/>
      <c r="V210" s="596"/>
      <c r="W210" s="596"/>
      <c r="X210" s="714"/>
      <c r="Y210" s="714"/>
    </row>
    <row r="211" spans="1:25" ht="22.5" customHeight="1" thickTop="1" thickBot="1">
      <c r="A211" s="594">
        <v>1</v>
      </c>
      <c r="B211" s="594">
        <v>1</v>
      </c>
      <c r="C211" s="675" t="s">
        <v>1377</v>
      </c>
      <c r="D211" s="594">
        <v>2</v>
      </c>
      <c r="E211" s="675" t="s">
        <v>1395</v>
      </c>
      <c r="F211" s="675" t="s">
        <v>1681</v>
      </c>
      <c r="G211" s="675" t="s">
        <v>1379</v>
      </c>
      <c r="H211" s="675" t="s">
        <v>1384</v>
      </c>
      <c r="I211" s="675"/>
      <c r="J211" s="675"/>
      <c r="K211" s="671" t="s">
        <v>1476</v>
      </c>
      <c r="L211" s="596">
        <f>SUM(L212:L214)</f>
        <v>0</v>
      </c>
      <c r="M211" s="596">
        <f t="shared" ref="M211:V211" si="68">SUM(M212:M214)</f>
        <v>0</v>
      </c>
      <c r="N211" s="596">
        <f t="shared" si="68"/>
        <v>0</v>
      </c>
      <c r="O211" s="596">
        <f t="shared" si="68"/>
        <v>0</v>
      </c>
      <c r="P211" s="596">
        <f t="shared" si="68"/>
        <v>0</v>
      </c>
      <c r="Q211" s="596">
        <f t="shared" si="68"/>
        <v>0</v>
      </c>
      <c r="R211" s="596">
        <f t="shared" si="68"/>
        <v>0</v>
      </c>
      <c r="S211" s="596">
        <f t="shared" si="68"/>
        <v>0</v>
      </c>
      <c r="T211" s="596">
        <f t="shared" si="68"/>
        <v>0</v>
      </c>
      <c r="U211" s="596">
        <f t="shared" si="68"/>
        <v>0</v>
      </c>
      <c r="V211" s="596">
        <f t="shared" si="68"/>
        <v>0</v>
      </c>
      <c r="W211" s="596"/>
      <c r="X211" s="714"/>
      <c r="Y211" s="714"/>
    </row>
    <row r="212" spans="1:25" ht="22.5" customHeight="1" thickTop="1" thickBot="1">
      <c r="A212" s="594">
        <v>1</v>
      </c>
      <c r="B212" s="594">
        <v>1</v>
      </c>
      <c r="C212" s="675" t="s">
        <v>1377</v>
      </c>
      <c r="D212" s="594">
        <v>2</v>
      </c>
      <c r="E212" s="675" t="s">
        <v>1395</v>
      </c>
      <c r="F212" s="675" t="s">
        <v>1681</v>
      </c>
      <c r="G212" s="675" t="s">
        <v>1379</v>
      </c>
      <c r="H212" s="675" t="s">
        <v>1384</v>
      </c>
      <c r="I212" s="675" t="s">
        <v>1377</v>
      </c>
      <c r="J212" s="675"/>
      <c r="K212" s="671" t="s">
        <v>1903</v>
      </c>
      <c r="L212" s="596"/>
      <c r="M212" s="596"/>
      <c r="N212" s="596"/>
      <c r="O212" s="595">
        <f>+L212+M212-N212</f>
        <v>0</v>
      </c>
      <c r="P212" s="596"/>
      <c r="Q212" s="596"/>
      <c r="R212" s="596"/>
      <c r="S212" s="596"/>
      <c r="T212" s="596"/>
      <c r="U212" s="596"/>
      <c r="V212" s="596"/>
      <c r="W212" s="596"/>
      <c r="X212" s="714"/>
      <c r="Y212" s="714"/>
    </row>
    <row r="213" spans="1:25" ht="22.5" customHeight="1" thickTop="1" thickBot="1">
      <c r="A213" s="594">
        <v>1</v>
      </c>
      <c r="B213" s="594">
        <v>1</v>
      </c>
      <c r="C213" s="675" t="s">
        <v>1377</v>
      </c>
      <c r="D213" s="594">
        <v>2</v>
      </c>
      <c r="E213" s="675" t="s">
        <v>1395</v>
      </c>
      <c r="F213" s="675" t="s">
        <v>1681</v>
      </c>
      <c r="G213" s="675" t="s">
        <v>1379</v>
      </c>
      <c r="H213" s="675" t="s">
        <v>1384</v>
      </c>
      <c r="I213" s="675" t="s">
        <v>1459</v>
      </c>
      <c r="J213" s="675"/>
      <c r="K213" s="671" t="s">
        <v>1904</v>
      </c>
      <c r="L213" s="596"/>
      <c r="M213" s="596"/>
      <c r="N213" s="596"/>
      <c r="O213" s="595">
        <f>+L213+M213-N213</f>
        <v>0</v>
      </c>
      <c r="P213" s="596"/>
      <c r="Q213" s="596"/>
      <c r="R213" s="596"/>
      <c r="S213" s="596"/>
      <c r="T213" s="596"/>
      <c r="U213" s="596"/>
      <c r="V213" s="596"/>
      <c r="W213" s="596"/>
      <c r="X213" s="714"/>
      <c r="Y213" s="714"/>
    </row>
    <row r="214" spans="1:25" ht="22.5" customHeight="1" thickTop="1" thickBot="1">
      <c r="A214" s="594">
        <v>1</v>
      </c>
      <c r="B214" s="594">
        <v>1</v>
      </c>
      <c r="C214" s="675" t="s">
        <v>1377</v>
      </c>
      <c r="D214" s="594">
        <v>2</v>
      </c>
      <c r="E214" s="675" t="s">
        <v>1395</v>
      </c>
      <c r="F214" s="675" t="s">
        <v>1681</v>
      </c>
      <c r="G214" s="675" t="s">
        <v>1379</v>
      </c>
      <c r="H214" s="675" t="s">
        <v>1384</v>
      </c>
      <c r="I214" s="675" t="s">
        <v>1796</v>
      </c>
      <c r="J214" s="675"/>
      <c r="K214" s="671" t="s">
        <v>1905</v>
      </c>
      <c r="L214" s="596"/>
      <c r="M214" s="596"/>
      <c r="N214" s="596"/>
      <c r="O214" s="595">
        <f>+L214+M214-N214</f>
        <v>0</v>
      </c>
      <c r="P214" s="596"/>
      <c r="Q214" s="596"/>
      <c r="R214" s="596"/>
      <c r="S214" s="596"/>
      <c r="T214" s="596"/>
      <c r="U214" s="596"/>
      <c r="V214" s="596"/>
      <c r="W214" s="596"/>
      <c r="X214" s="714"/>
      <c r="Y214" s="714"/>
    </row>
    <row r="215" spans="1:25" s="185" customFormat="1" ht="22.5" customHeight="1" thickTop="1" thickBot="1">
      <c r="A215" s="594">
        <v>1</v>
      </c>
      <c r="B215" s="594">
        <v>1</v>
      </c>
      <c r="C215" s="675" t="s">
        <v>1377</v>
      </c>
      <c r="D215" s="594">
        <v>2</v>
      </c>
      <c r="E215" s="675" t="s">
        <v>1395</v>
      </c>
      <c r="F215" s="675" t="s">
        <v>1681</v>
      </c>
      <c r="G215" s="675" t="s">
        <v>1379</v>
      </c>
      <c r="H215" s="675" t="s">
        <v>1389</v>
      </c>
      <c r="I215" s="675"/>
      <c r="J215" s="706"/>
      <c r="K215" s="671" t="s">
        <v>1684</v>
      </c>
      <c r="L215" s="595">
        <f>SUM(L216:L218)</f>
        <v>0</v>
      </c>
      <c r="M215" s="595">
        <f t="shared" ref="M215:V215" si="69">SUM(M216:M218)</f>
        <v>0</v>
      </c>
      <c r="N215" s="595">
        <f t="shared" si="69"/>
        <v>0</v>
      </c>
      <c r="O215" s="595">
        <f t="shared" si="69"/>
        <v>0</v>
      </c>
      <c r="P215" s="595">
        <f t="shared" si="69"/>
        <v>0</v>
      </c>
      <c r="Q215" s="595">
        <f t="shared" si="69"/>
        <v>0</v>
      </c>
      <c r="R215" s="595">
        <f t="shared" si="69"/>
        <v>0</v>
      </c>
      <c r="S215" s="595">
        <f t="shared" si="69"/>
        <v>0</v>
      </c>
      <c r="T215" s="595">
        <f t="shared" si="69"/>
        <v>0</v>
      </c>
      <c r="U215" s="595">
        <f t="shared" si="69"/>
        <v>0</v>
      </c>
      <c r="V215" s="595">
        <f t="shared" si="69"/>
        <v>0</v>
      </c>
      <c r="W215" s="595"/>
      <c r="X215" s="714"/>
      <c r="Y215" s="714"/>
    </row>
    <row r="216" spans="1:25" s="185" customFormat="1" ht="22.5" customHeight="1" thickTop="1" thickBot="1">
      <c r="A216" s="594">
        <v>1</v>
      </c>
      <c r="B216" s="594">
        <v>1</v>
      </c>
      <c r="C216" s="675" t="s">
        <v>1377</v>
      </c>
      <c r="D216" s="594">
        <v>2</v>
      </c>
      <c r="E216" s="675" t="s">
        <v>1395</v>
      </c>
      <c r="F216" s="675" t="s">
        <v>1681</v>
      </c>
      <c r="G216" s="675" t="s">
        <v>1379</v>
      </c>
      <c r="H216" s="675" t="s">
        <v>1389</v>
      </c>
      <c r="I216" s="675" t="s">
        <v>1377</v>
      </c>
      <c r="J216" s="706"/>
      <c r="K216" s="671" t="s">
        <v>1906</v>
      </c>
      <c r="L216" s="595"/>
      <c r="M216" s="595"/>
      <c r="N216" s="595"/>
      <c r="O216" s="595">
        <f>+L216+M216-N216</f>
        <v>0</v>
      </c>
      <c r="P216" s="595"/>
      <c r="Q216" s="595"/>
      <c r="R216" s="595"/>
      <c r="S216" s="595"/>
      <c r="T216" s="595"/>
      <c r="U216" s="595"/>
      <c r="V216" s="595"/>
      <c r="W216" s="595"/>
      <c r="X216" s="714"/>
      <c r="Y216" s="714"/>
    </row>
    <row r="217" spans="1:25" s="185" customFormat="1" ht="22.5" customHeight="1" thickTop="1" thickBot="1">
      <c r="A217" s="594">
        <v>1</v>
      </c>
      <c r="B217" s="594">
        <v>1</v>
      </c>
      <c r="C217" s="675" t="s">
        <v>1377</v>
      </c>
      <c r="D217" s="594">
        <v>2</v>
      </c>
      <c r="E217" s="675" t="s">
        <v>1395</v>
      </c>
      <c r="F217" s="675" t="s">
        <v>1681</v>
      </c>
      <c r="G217" s="675" t="s">
        <v>1379</v>
      </c>
      <c r="H217" s="675" t="s">
        <v>1389</v>
      </c>
      <c r="I217" s="675" t="s">
        <v>1459</v>
      </c>
      <c r="J217" s="706"/>
      <c r="K217" s="671" t="s">
        <v>1907</v>
      </c>
      <c r="L217" s="595"/>
      <c r="M217" s="595"/>
      <c r="N217" s="595"/>
      <c r="O217" s="595">
        <f>+L217+M217-N217</f>
        <v>0</v>
      </c>
      <c r="P217" s="595"/>
      <c r="Q217" s="595"/>
      <c r="R217" s="595"/>
      <c r="S217" s="595"/>
      <c r="T217" s="595"/>
      <c r="U217" s="595"/>
      <c r="V217" s="595"/>
      <c r="W217" s="595"/>
      <c r="X217" s="714"/>
      <c r="Y217" s="714"/>
    </row>
    <row r="218" spans="1:25" s="185" customFormat="1" ht="22.5" customHeight="1" thickTop="1" thickBot="1">
      <c r="A218" s="594">
        <v>1</v>
      </c>
      <c r="B218" s="594">
        <v>1</v>
      </c>
      <c r="C218" s="675" t="s">
        <v>1377</v>
      </c>
      <c r="D218" s="594">
        <v>2</v>
      </c>
      <c r="E218" s="675" t="s">
        <v>1395</v>
      </c>
      <c r="F218" s="675" t="s">
        <v>1681</v>
      </c>
      <c r="G218" s="675" t="s">
        <v>1379</v>
      </c>
      <c r="H218" s="675" t="s">
        <v>1389</v>
      </c>
      <c r="I218" s="675" t="s">
        <v>1796</v>
      </c>
      <c r="J218" s="706"/>
      <c r="K218" s="671" t="s">
        <v>1908</v>
      </c>
      <c r="L218" s="595"/>
      <c r="M218" s="595"/>
      <c r="N218" s="595"/>
      <c r="O218" s="595">
        <f>+L218+M218-N218</f>
        <v>0</v>
      </c>
      <c r="P218" s="595"/>
      <c r="Q218" s="595"/>
      <c r="R218" s="595"/>
      <c r="S218" s="595"/>
      <c r="T218" s="595"/>
      <c r="U218" s="595"/>
      <c r="V218" s="595"/>
      <c r="W218" s="595"/>
      <c r="X218" s="714"/>
      <c r="Y218" s="714"/>
    </row>
    <row r="219" spans="1:25" s="185" customFormat="1" ht="22.5" customHeight="1" thickTop="1" thickBot="1">
      <c r="A219" s="594">
        <v>1</v>
      </c>
      <c r="B219" s="594">
        <v>1</v>
      </c>
      <c r="C219" s="675" t="s">
        <v>1377</v>
      </c>
      <c r="D219" s="594">
        <v>2</v>
      </c>
      <c r="E219" s="675" t="s">
        <v>1395</v>
      </c>
      <c r="F219" s="675" t="s">
        <v>1686</v>
      </c>
      <c r="G219" s="675"/>
      <c r="H219" s="675"/>
      <c r="I219" s="675"/>
      <c r="J219" s="706"/>
      <c r="K219" s="671" t="s">
        <v>1442</v>
      </c>
      <c r="L219" s="595">
        <f>SUM(L220:L222)</f>
        <v>0</v>
      </c>
      <c r="M219" s="595">
        <f t="shared" ref="M219:V219" si="70">SUM(M220:M222)</f>
        <v>0</v>
      </c>
      <c r="N219" s="595">
        <f t="shared" si="70"/>
        <v>0</v>
      </c>
      <c r="O219" s="595">
        <f t="shared" si="70"/>
        <v>0</v>
      </c>
      <c r="P219" s="595">
        <f t="shared" si="70"/>
        <v>0</v>
      </c>
      <c r="Q219" s="595">
        <f t="shared" si="70"/>
        <v>0</v>
      </c>
      <c r="R219" s="595">
        <f t="shared" si="70"/>
        <v>0</v>
      </c>
      <c r="S219" s="595">
        <f t="shared" si="70"/>
        <v>0</v>
      </c>
      <c r="T219" s="595">
        <f t="shared" si="70"/>
        <v>0</v>
      </c>
      <c r="U219" s="595">
        <f t="shared" si="70"/>
        <v>0</v>
      </c>
      <c r="V219" s="595">
        <f t="shared" si="70"/>
        <v>0</v>
      </c>
      <c r="W219" s="595"/>
      <c r="X219" s="714"/>
      <c r="Y219" s="714"/>
    </row>
    <row r="220" spans="1:25" s="185" customFormat="1" ht="22.5" customHeight="1" thickTop="1" thickBot="1">
      <c r="A220" s="594">
        <v>1</v>
      </c>
      <c r="B220" s="594">
        <v>1</v>
      </c>
      <c r="C220" s="675" t="s">
        <v>1377</v>
      </c>
      <c r="D220" s="594">
        <v>2</v>
      </c>
      <c r="E220" s="675" t="s">
        <v>1395</v>
      </c>
      <c r="F220" s="675" t="s">
        <v>1686</v>
      </c>
      <c r="G220" s="675" t="s">
        <v>1377</v>
      </c>
      <c r="H220" s="675"/>
      <c r="I220" s="675"/>
      <c r="J220" s="706"/>
      <c r="K220" s="671" t="s">
        <v>1909</v>
      </c>
      <c r="L220" s="595"/>
      <c r="M220" s="595"/>
      <c r="N220" s="595"/>
      <c r="O220" s="595">
        <f>+L220+M220-N220</f>
        <v>0</v>
      </c>
      <c r="P220" s="595"/>
      <c r="Q220" s="595"/>
      <c r="R220" s="595"/>
      <c r="S220" s="595"/>
      <c r="T220" s="595"/>
      <c r="U220" s="595"/>
      <c r="V220" s="595"/>
      <c r="W220" s="595"/>
      <c r="X220" s="714"/>
      <c r="Y220" s="714"/>
    </row>
    <row r="221" spans="1:25" s="185" customFormat="1" ht="22.5" customHeight="1" thickTop="1" thickBot="1">
      <c r="A221" s="594">
        <v>1</v>
      </c>
      <c r="B221" s="594">
        <v>1</v>
      </c>
      <c r="C221" s="675" t="s">
        <v>1377</v>
      </c>
      <c r="D221" s="594">
        <v>2</v>
      </c>
      <c r="E221" s="675" t="s">
        <v>1395</v>
      </c>
      <c r="F221" s="675" t="s">
        <v>1686</v>
      </c>
      <c r="G221" s="675" t="s">
        <v>1459</v>
      </c>
      <c r="H221" s="675"/>
      <c r="I221" s="675"/>
      <c r="J221" s="706"/>
      <c r="K221" s="671" t="s">
        <v>1910</v>
      </c>
      <c r="L221" s="595"/>
      <c r="M221" s="595"/>
      <c r="N221" s="595"/>
      <c r="O221" s="595">
        <f>+L221+M221-N221</f>
        <v>0</v>
      </c>
      <c r="P221" s="595"/>
      <c r="Q221" s="595"/>
      <c r="R221" s="595"/>
      <c r="S221" s="595"/>
      <c r="T221" s="595"/>
      <c r="U221" s="595"/>
      <c r="V221" s="595"/>
      <c r="W221" s="595"/>
      <c r="X221" s="714"/>
      <c r="Y221" s="714"/>
    </row>
    <row r="222" spans="1:25" s="185" customFormat="1" ht="22.5" customHeight="1" thickTop="1" thickBot="1">
      <c r="A222" s="594">
        <v>1</v>
      </c>
      <c r="B222" s="594">
        <v>1</v>
      </c>
      <c r="C222" s="675" t="s">
        <v>1377</v>
      </c>
      <c r="D222" s="594">
        <v>2</v>
      </c>
      <c r="E222" s="675" t="s">
        <v>1395</v>
      </c>
      <c r="F222" s="675" t="s">
        <v>1686</v>
      </c>
      <c r="G222" s="675" t="s">
        <v>1796</v>
      </c>
      <c r="H222" s="675"/>
      <c r="I222" s="675"/>
      <c r="J222" s="706"/>
      <c r="K222" s="671" t="s">
        <v>1911</v>
      </c>
      <c r="L222" s="595"/>
      <c r="M222" s="595"/>
      <c r="N222" s="595"/>
      <c r="O222" s="595">
        <f>+L222+M222-N222</f>
        <v>0</v>
      </c>
      <c r="P222" s="595"/>
      <c r="Q222" s="595"/>
      <c r="R222" s="595"/>
      <c r="S222" s="595"/>
      <c r="T222" s="595"/>
      <c r="U222" s="595"/>
      <c r="V222" s="595"/>
      <c r="W222" s="595"/>
      <c r="X222" s="714"/>
      <c r="Y222" s="714"/>
    </row>
    <row r="223" spans="1:25" s="185" customFormat="1" ht="22.5" customHeight="1" thickTop="1" thickBot="1">
      <c r="A223" s="594">
        <v>1</v>
      </c>
      <c r="B223" s="594">
        <v>1</v>
      </c>
      <c r="C223" s="675" t="s">
        <v>1377</v>
      </c>
      <c r="D223" s="594">
        <v>2</v>
      </c>
      <c r="E223" s="675" t="s">
        <v>1395</v>
      </c>
      <c r="F223" s="675" t="s">
        <v>1687</v>
      </c>
      <c r="G223" s="675"/>
      <c r="H223" s="675"/>
      <c r="I223" s="675"/>
      <c r="J223" s="675"/>
      <c r="K223" s="671" t="s">
        <v>1685</v>
      </c>
      <c r="L223" s="595">
        <f>SUM(L224:L226)</f>
        <v>0</v>
      </c>
      <c r="M223" s="595">
        <f t="shared" ref="M223:V223" si="71">SUM(M224:M226)</f>
        <v>0</v>
      </c>
      <c r="N223" s="595">
        <f t="shared" si="71"/>
        <v>0</v>
      </c>
      <c r="O223" s="595">
        <f t="shared" si="71"/>
        <v>0</v>
      </c>
      <c r="P223" s="595">
        <f t="shared" si="71"/>
        <v>0</v>
      </c>
      <c r="Q223" s="595">
        <f t="shared" si="71"/>
        <v>0</v>
      </c>
      <c r="R223" s="595">
        <f t="shared" si="71"/>
        <v>0</v>
      </c>
      <c r="S223" s="595">
        <f t="shared" si="71"/>
        <v>0</v>
      </c>
      <c r="T223" s="595">
        <f t="shared" si="71"/>
        <v>0</v>
      </c>
      <c r="U223" s="595">
        <f t="shared" si="71"/>
        <v>0</v>
      </c>
      <c r="V223" s="595">
        <f t="shared" si="71"/>
        <v>0</v>
      </c>
      <c r="W223" s="595"/>
      <c r="X223" s="714"/>
      <c r="Y223" s="714"/>
    </row>
    <row r="224" spans="1:25" s="185" customFormat="1" ht="22.5" customHeight="1" thickTop="1" thickBot="1">
      <c r="A224" s="594">
        <v>1</v>
      </c>
      <c r="B224" s="594">
        <v>1</v>
      </c>
      <c r="C224" s="675" t="s">
        <v>1377</v>
      </c>
      <c r="D224" s="594">
        <v>2</v>
      </c>
      <c r="E224" s="675" t="s">
        <v>1395</v>
      </c>
      <c r="F224" s="675" t="s">
        <v>1687</v>
      </c>
      <c r="G224" s="675" t="s">
        <v>1377</v>
      </c>
      <c r="H224" s="675"/>
      <c r="I224" s="675"/>
      <c r="J224" s="675"/>
      <c r="K224" s="671" t="s">
        <v>1912</v>
      </c>
      <c r="L224" s="595"/>
      <c r="M224" s="595"/>
      <c r="N224" s="595"/>
      <c r="O224" s="595">
        <f>+L224+M224-N224</f>
        <v>0</v>
      </c>
      <c r="P224" s="595"/>
      <c r="Q224" s="595"/>
      <c r="R224" s="595"/>
      <c r="S224" s="595"/>
      <c r="T224" s="595"/>
      <c r="U224" s="595"/>
      <c r="V224" s="595"/>
      <c r="W224" s="595"/>
      <c r="X224" s="714"/>
      <c r="Y224" s="714"/>
    </row>
    <row r="225" spans="1:25" s="185" customFormat="1" ht="22.5" customHeight="1" thickTop="1" thickBot="1">
      <c r="A225" s="594">
        <v>1</v>
      </c>
      <c r="B225" s="594">
        <v>1</v>
      </c>
      <c r="C225" s="675" t="s">
        <v>1377</v>
      </c>
      <c r="D225" s="594">
        <v>2</v>
      </c>
      <c r="E225" s="675" t="s">
        <v>1395</v>
      </c>
      <c r="F225" s="675" t="s">
        <v>1687</v>
      </c>
      <c r="G225" s="675" t="s">
        <v>1459</v>
      </c>
      <c r="H225" s="675"/>
      <c r="I225" s="675"/>
      <c r="J225" s="675"/>
      <c r="K225" s="671" t="s">
        <v>1913</v>
      </c>
      <c r="L225" s="595"/>
      <c r="M225" s="595"/>
      <c r="N225" s="595"/>
      <c r="O225" s="595">
        <f>+L225+M225-N225</f>
        <v>0</v>
      </c>
      <c r="P225" s="595"/>
      <c r="Q225" s="595"/>
      <c r="R225" s="595"/>
      <c r="S225" s="595"/>
      <c r="T225" s="595"/>
      <c r="U225" s="595"/>
      <c r="V225" s="595"/>
      <c r="W225" s="595"/>
      <c r="X225" s="714"/>
      <c r="Y225" s="714"/>
    </row>
    <row r="226" spans="1:25" s="185" customFormat="1" ht="22.5" customHeight="1" thickTop="1" thickBot="1">
      <c r="A226" s="594">
        <v>1</v>
      </c>
      <c r="B226" s="594">
        <v>1</v>
      </c>
      <c r="C226" s="675" t="s">
        <v>1377</v>
      </c>
      <c r="D226" s="594">
        <v>2</v>
      </c>
      <c r="E226" s="675" t="s">
        <v>1395</v>
      </c>
      <c r="F226" s="675" t="s">
        <v>1687</v>
      </c>
      <c r="G226" s="675" t="s">
        <v>1796</v>
      </c>
      <c r="H226" s="675"/>
      <c r="I226" s="675"/>
      <c r="J226" s="675"/>
      <c r="K226" s="671" t="s">
        <v>1914</v>
      </c>
      <c r="L226" s="595"/>
      <c r="M226" s="595"/>
      <c r="N226" s="595"/>
      <c r="O226" s="595">
        <f>+L226+M226-N226</f>
        <v>0</v>
      </c>
      <c r="P226" s="595"/>
      <c r="Q226" s="595"/>
      <c r="R226" s="595"/>
      <c r="S226" s="595"/>
      <c r="T226" s="595"/>
      <c r="U226" s="595"/>
      <c r="V226" s="595"/>
      <c r="W226" s="595"/>
      <c r="X226" s="714"/>
      <c r="Y226" s="714"/>
    </row>
    <row r="227" spans="1:25" s="684" customFormat="1" ht="22.5" customHeight="1" thickTop="1" thickBot="1">
      <c r="A227" s="715">
        <v>1</v>
      </c>
      <c r="B227" s="591" t="s">
        <v>1377</v>
      </c>
      <c r="C227" s="591" t="s">
        <v>1459</v>
      </c>
      <c r="D227" s="591"/>
      <c r="E227" s="591"/>
      <c r="F227" s="591"/>
      <c r="G227" s="591"/>
      <c r="H227" s="590"/>
      <c r="I227" s="590"/>
      <c r="J227" s="590"/>
      <c r="K227" s="716" t="s">
        <v>1419</v>
      </c>
      <c r="L227" s="592">
        <f>+L228+L287+L308+L345+L363+L378+L396+L402+L502</f>
        <v>0</v>
      </c>
      <c r="M227" s="592">
        <f t="shared" ref="M227:V227" si="72">+M228+M287+M308+M345+M363+M378+M396+M402+M502</f>
        <v>0</v>
      </c>
      <c r="N227" s="592">
        <f t="shared" si="72"/>
        <v>0</v>
      </c>
      <c r="O227" s="592">
        <f t="shared" si="72"/>
        <v>0</v>
      </c>
      <c r="P227" s="592">
        <f t="shared" si="72"/>
        <v>0</v>
      </c>
      <c r="Q227" s="592">
        <f t="shared" si="72"/>
        <v>0</v>
      </c>
      <c r="R227" s="592">
        <f t="shared" si="72"/>
        <v>0</v>
      </c>
      <c r="S227" s="592">
        <f t="shared" si="72"/>
        <v>0</v>
      </c>
      <c r="T227" s="592">
        <f t="shared" si="72"/>
        <v>0</v>
      </c>
      <c r="U227" s="592">
        <f t="shared" si="72"/>
        <v>0</v>
      </c>
      <c r="V227" s="592">
        <f t="shared" si="72"/>
        <v>0</v>
      </c>
      <c r="W227" s="592"/>
      <c r="X227" s="683"/>
      <c r="Y227" s="683"/>
    </row>
    <row r="228" spans="1:25" s="185" customFormat="1" ht="22.5" customHeight="1" thickTop="1" thickBot="1">
      <c r="A228" s="594">
        <v>1</v>
      </c>
      <c r="B228" s="594">
        <v>1</v>
      </c>
      <c r="C228" s="675" t="s">
        <v>1459</v>
      </c>
      <c r="D228" s="675" t="s">
        <v>1379</v>
      </c>
      <c r="E228" s="675"/>
      <c r="F228" s="675"/>
      <c r="G228" s="675"/>
      <c r="H228" s="675"/>
      <c r="I228" s="675"/>
      <c r="J228" s="675"/>
      <c r="K228" s="671" t="s">
        <v>1420</v>
      </c>
      <c r="L228" s="595">
        <f>+L229+L246</f>
        <v>0</v>
      </c>
      <c r="M228" s="595">
        <f t="shared" ref="M228:V228" si="73">+M229+M246</f>
        <v>0</v>
      </c>
      <c r="N228" s="595">
        <f t="shared" si="73"/>
        <v>0</v>
      </c>
      <c r="O228" s="595">
        <f t="shared" si="73"/>
        <v>0</v>
      </c>
      <c r="P228" s="595">
        <f t="shared" si="73"/>
        <v>0</v>
      </c>
      <c r="Q228" s="595">
        <f t="shared" si="73"/>
        <v>0</v>
      </c>
      <c r="R228" s="595">
        <f t="shared" si="73"/>
        <v>0</v>
      </c>
      <c r="S228" s="595">
        <f t="shared" si="73"/>
        <v>0</v>
      </c>
      <c r="T228" s="595">
        <f t="shared" si="73"/>
        <v>0</v>
      </c>
      <c r="U228" s="595">
        <f t="shared" si="73"/>
        <v>0</v>
      </c>
      <c r="V228" s="595">
        <f t="shared" si="73"/>
        <v>0</v>
      </c>
      <c r="W228" s="595"/>
      <c r="X228" s="714"/>
      <c r="Y228" s="714"/>
    </row>
    <row r="229" spans="1:25" s="185" customFormat="1" ht="22.5" customHeight="1" thickTop="1" thickBot="1">
      <c r="A229" s="594">
        <v>1</v>
      </c>
      <c r="B229" s="594">
        <v>1</v>
      </c>
      <c r="C229" s="675" t="s">
        <v>1459</v>
      </c>
      <c r="D229" s="675" t="s">
        <v>1379</v>
      </c>
      <c r="E229" s="675" t="s">
        <v>1379</v>
      </c>
      <c r="F229" s="675"/>
      <c r="G229" s="675"/>
      <c r="H229" s="675"/>
      <c r="I229" s="675"/>
      <c r="J229" s="675"/>
      <c r="K229" s="671" t="s">
        <v>1688</v>
      </c>
      <c r="L229" s="595">
        <f>+L230+L234+L238+L242</f>
        <v>0</v>
      </c>
      <c r="M229" s="595">
        <f t="shared" ref="M229:V229" si="74">+M230+M234+M238+M242</f>
        <v>0</v>
      </c>
      <c r="N229" s="595">
        <f t="shared" si="74"/>
        <v>0</v>
      </c>
      <c r="O229" s="595">
        <f t="shared" si="74"/>
        <v>0</v>
      </c>
      <c r="P229" s="595">
        <f t="shared" si="74"/>
        <v>0</v>
      </c>
      <c r="Q229" s="595">
        <f t="shared" si="74"/>
        <v>0</v>
      </c>
      <c r="R229" s="595">
        <f t="shared" si="74"/>
        <v>0</v>
      </c>
      <c r="S229" s="595">
        <f t="shared" si="74"/>
        <v>0</v>
      </c>
      <c r="T229" s="595">
        <f t="shared" si="74"/>
        <v>0</v>
      </c>
      <c r="U229" s="595">
        <f t="shared" si="74"/>
        <v>0</v>
      </c>
      <c r="V229" s="595">
        <f t="shared" si="74"/>
        <v>0</v>
      </c>
      <c r="W229" s="595"/>
      <c r="X229" s="714"/>
      <c r="Y229" s="714"/>
    </row>
    <row r="230" spans="1:25" s="185" customFormat="1" ht="22.5" customHeight="1" thickTop="1" thickBot="1">
      <c r="A230" s="594">
        <v>1</v>
      </c>
      <c r="B230" s="594">
        <v>1</v>
      </c>
      <c r="C230" s="675" t="s">
        <v>1459</v>
      </c>
      <c r="D230" s="675" t="s">
        <v>1379</v>
      </c>
      <c r="E230" s="675" t="s">
        <v>1379</v>
      </c>
      <c r="F230" s="675" t="s">
        <v>1659</v>
      </c>
      <c r="G230" s="675"/>
      <c r="H230" s="675"/>
      <c r="I230" s="675"/>
      <c r="J230" s="675"/>
      <c r="K230" s="671" t="s">
        <v>309</v>
      </c>
      <c r="L230" s="595">
        <f>SUM(L231:L233)</f>
        <v>0</v>
      </c>
      <c r="M230" s="595">
        <f t="shared" ref="M230:V230" si="75">SUM(M231:M233)</f>
        <v>0</v>
      </c>
      <c r="N230" s="595">
        <f t="shared" si="75"/>
        <v>0</v>
      </c>
      <c r="O230" s="595">
        <f t="shared" si="75"/>
        <v>0</v>
      </c>
      <c r="P230" s="595">
        <f t="shared" si="75"/>
        <v>0</v>
      </c>
      <c r="Q230" s="595">
        <f t="shared" si="75"/>
        <v>0</v>
      </c>
      <c r="R230" s="595">
        <f t="shared" si="75"/>
        <v>0</v>
      </c>
      <c r="S230" s="595">
        <f t="shared" si="75"/>
        <v>0</v>
      </c>
      <c r="T230" s="595">
        <f t="shared" si="75"/>
        <v>0</v>
      </c>
      <c r="U230" s="595">
        <f t="shared" si="75"/>
        <v>0</v>
      </c>
      <c r="V230" s="595">
        <f t="shared" si="75"/>
        <v>0</v>
      </c>
      <c r="W230" s="595"/>
      <c r="X230" s="714"/>
      <c r="Y230" s="714"/>
    </row>
    <row r="231" spans="1:25" s="185" customFormat="1" ht="22.5" customHeight="1" thickTop="1" thickBot="1">
      <c r="A231" s="594">
        <v>1</v>
      </c>
      <c r="B231" s="594">
        <v>1</v>
      </c>
      <c r="C231" s="675" t="s">
        <v>1459</v>
      </c>
      <c r="D231" s="675" t="s">
        <v>1379</v>
      </c>
      <c r="E231" s="675" t="s">
        <v>1379</v>
      </c>
      <c r="F231" s="675" t="s">
        <v>1659</v>
      </c>
      <c r="G231" s="675" t="s">
        <v>1377</v>
      </c>
      <c r="H231" s="675"/>
      <c r="I231" s="675"/>
      <c r="J231" s="675"/>
      <c r="K231" s="671" t="s">
        <v>1915</v>
      </c>
      <c r="L231" s="595"/>
      <c r="M231" s="595"/>
      <c r="N231" s="595"/>
      <c r="O231" s="595">
        <f>+L231+M231-N231</f>
        <v>0</v>
      </c>
      <c r="P231" s="595"/>
      <c r="Q231" s="595"/>
      <c r="R231" s="595"/>
      <c r="S231" s="595"/>
      <c r="T231" s="595"/>
      <c r="U231" s="595"/>
      <c r="V231" s="595"/>
      <c r="W231" s="595"/>
      <c r="X231" s="714"/>
      <c r="Y231" s="714"/>
    </row>
    <row r="232" spans="1:25" s="185" customFormat="1" ht="22.5" customHeight="1" thickTop="1" thickBot="1">
      <c r="A232" s="594">
        <v>1</v>
      </c>
      <c r="B232" s="594">
        <v>1</v>
      </c>
      <c r="C232" s="675" t="s">
        <v>1459</v>
      </c>
      <c r="D232" s="675" t="s">
        <v>1379</v>
      </c>
      <c r="E232" s="675" t="s">
        <v>1379</v>
      </c>
      <c r="F232" s="675" t="s">
        <v>1659</v>
      </c>
      <c r="G232" s="675" t="s">
        <v>1459</v>
      </c>
      <c r="H232" s="675"/>
      <c r="I232" s="675"/>
      <c r="J232" s="675"/>
      <c r="K232" s="671" t="s">
        <v>1916</v>
      </c>
      <c r="L232" s="595"/>
      <c r="M232" s="595"/>
      <c r="N232" s="595"/>
      <c r="O232" s="595">
        <f>+L232+M232-N232</f>
        <v>0</v>
      </c>
      <c r="P232" s="595"/>
      <c r="Q232" s="595"/>
      <c r="R232" s="595"/>
      <c r="S232" s="595"/>
      <c r="T232" s="595"/>
      <c r="U232" s="595"/>
      <c r="V232" s="595"/>
      <c r="W232" s="595"/>
      <c r="X232" s="714"/>
      <c r="Y232" s="714"/>
    </row>
    <row r="233" spans="1:25" s="185" customFormat="1" ht="22.5" customHeight="1" thickTop="1" thickBot="1">
      <c r="A233" s="594">
        <v>1</v>
      </c>
      <c r="B233" s="594">
        <v>1</v>
      </c>
      <c r="C233" s="675" t="s">
        <v>1459</v>
      </c>
      <c r="D233" s="675" t="s">
        <v>1379</v>
      </c>
      <c r="E233" s="675" t="s">
        <v>1379</v>
      </c>
      <c r="F233" s="675" t="s">
        <v>1659</v>
      </c>
      <c r="G233" s="675" t="s">
        <v>1796</v>
      </c>
      <c r="H233" s="675"/>
      <c r="I233" s="675"/>
      <c r="J233" s="675"/>
      <c r="K233" s="671" t="s">
        <v>1917</v>
      </c>
      <c r="L233" s="595"/>
      <c r="M233" s="595"/>
      <c r="N233" s="595"/>
      <c r="O233" s="595">
        <f>+L233+M233-N233</f>
        <v>0</v>
      </c>
      <c r="P233" s="595"/>
      <c r="Q233" s="595"/>
      <c r="R233" s="595"/>
      <c r="S233" s="595"/>
      <c r="T233" s="595"/>
      <c r="U233" s="595"/>
      <c r="V233" s="595"/>
      <c r="W233" s="595"/>
      <c r="X233" s="714"/>
      <c r="Y233" s="714"/>
    </row>
    <row r="234" spans="1:25" s="185" customFormat="1" ht="22.5" customHeight="1" thickTop="1" thickBot="1">
      <c r="A234" s="594">
        <v>1</v>
      </c>
      <c r="B234" s="594">
        <v>1</v>
      </c>
      <c r="C234" s="675" t="s">
        <v>1459</v>
      </c>
      <c r="D234" s="675" t="s">
        <v>1379</v>
      </c>
      <c r="E234" s="675" t="s">
        <v>1379</v>
      </c>
      <c r="F234" s="675" t="s">
        <v>1665</v>
      </c>
      <c r="G234" s="675"/>
      <c r="H234" s="675"/>
      <c r="I234" s="675"/>
      <c r="J234" s="675"/>
      <c r="K234" s="671" t="s">
        <v>1689</v>
      </c>
      <c r="L234" s="595">
        <f>SUM(L235:L237)</f>
        <v>0</v>
      </c>
      <c r="M234" s="595">
        <f t="shared" ref="M234:V234" si="76">SUM(M235:M237)</f>
        <v>0</v>
      </c>
      <c r="N234" s="595">
        <f t="shared" si="76"/>
        <v>0</v>
      </c>
      <c r="O234" s="595">
        <f t="shared" si="76"/>
        <v>0</v>
      </c>
      <c r="P234" s="595">
        <f t="shared" si="76"/>
        <v>0</v>
      </c>
      <c r="Q234" s="595">
        <f t="shared" si="76"/>
        <v>0</v>
      </c>
      <c r="R234" s="595">
        <f t="shared" si="76"/>
        <v>0</v>
      </c>
      <c r="S234" s="595">
        <f t="shared" si="76"/>
        <v>0</v>
      </c>
      <c r="T234" s="595">
        <f t="shared" si="76"/>
        <v>0</v>
      </c>
      <c r="U234" s="595">
        <f t="shared" si="76"/>
        <v>0</v>
      </c>
      <c r="V234" s="595">
        <f t="shared" si="76"/>
        <v>0</v>
      </c>
      <c r="W234" s="595"/>
      <c r="X234" s="714"/>
      <c r="Y234" s="714"/>
    </row>
    <row r="235" spans="1:25" s="185" customFormat="1" ht="22.5" customHeight="1" thickTop="1" thickBot="1">
      <c r="A235" s="594">
        <v>1</v>
      </c>
      <c r="B235" s="594">
        <v>1</v>
      </c>
      <c r="C235" s="675" t="s">
        <v>1459</v>
      </c>
      <c r="D235" s="675" t="s">
        <v>1379</v>
      </c>
      <c r="E235" s="675" t="s">
        <v>1379</v>
      </c>
      <c r="F235" s="675" t="s">
        <v>1665</v>
      </c>
      <c r="G235" s="675" t="s">
        <v>1377</v>
      </c>
      <c r="H235" s="675"/>
      <c r="I235" s="675"/>
      <c r="J235" s="675"/>
      <c r="K235" s="671" t="s">
        <v>1918</v>
      </c>
      <c r="L235" s="595"/>
      <c r="M235" s="595"/>
      <c r="N235" s="595"/>
      <c r="O235" s="595">
        <f>+L235+M235-N235</f>
        <v>0</v>
      </c>
      <c r="P235" s="595"/>
      <c r="Q235" s="595"/>
      <c r="R235" s="595"/>
      <c r="S235" s="595"/>
      <c r="T235" s="595"/>
      <c r="U235" s="595"/>
      <c r="V235" s="595"/>
      <c r="W235" s="595"/>
      <c r="X235" s="714"/>
      <c r="Y235" s="714"/>
    </row>
    <row r="236" spans="1:25" s="185" customFormat="1" ht="22.5" customHeight="1" thickTop="1" thickBot="1">
      <c r="A236" s="594">
        <v>1</v>
      </c>
      <c r="B236" s="594">
        <v>1</v>
      </c>
      <c r="C236" s="675" t="s">
        <v>1459</v>
      </c>
      <c r="D236" s="675" t="s">
        <v>1379</v>
      </c>
      <c r="E236" s="675" t="s">
        <v>1379</v>
      </c>
      <c r="F236" s="675" t="s">
        <v>1665</v>
      </c>
      <c r="G236" s="675" t="s">
        <v>1459</v>
      </c>
      <c r="H236" s="675"/>
      <c r="I236" s="675"/>
      <c r="J236" s="675"/>
      <c r="K236" s="671" t="s">
        <v>1919</v>
      </c>
      <c r="L236" s="595"/>
      <c r="M236" s="595"/>
      <c r="N236" s="595"/>
      <c r="O236" s="595">
        <f>+L236+M236-N236</f>
        <v>0</v>
      </c>
      <c r="P236" s="595"/>
      <c r="Q236" s="595"/>
      <c r="R236" s="595"/>
      <c r="S236" s="595"/>
      <c r="T236" s="595"/>
      <c r="U236" s="595"/>
      <c r="V236" s="595"/>
      <c r="W236" s="595"/>
      <c r="X236" s="714"/>
      <c r="Y236" s="714"/>
    </row>
    <row r="237" spans="1:25" s="185" customFormat="1" ht="22.5" customHeight="1" thickTop="1" thickBot="1">
      <c r="A237" s="594">
        <v>1</v>
      </c>
      <c r="B237" s="594">
        <v>1</v>
      </c>
      <c r="C237" s="675" t="s">
        <v>1459</v>
      </c>
      <c r="D237" s="675" t="s">
        <v>1379</v>
      </c>
      <c r="E237" s="675" t="s">
        <v>1379</v>
      </c>
      <c r="F237" s="675" t="s">
        <v>1665</v>
      </c>
      <c r="G237" s="675" t="s">
        <v>1796</v>
      </c>
      <c r="H237" s="675"/>
      <c r="I237" s="675"/>
      <c r="J237" s="675"/>
      <c r="K237" s="671" t="s">
        <v>1920</v>
      </c>
      <c r="L237" s="595"/>
      <c r="M237" s="595"/>
      <c r="N237" s="595"/>
      <c r="O237" s="595">
        <f>+L237+M237-N237</f>
        <v>0</v>
      </c>
      <c r="P237" s="595"/>
      <c r="Q237" s="595"/>
      <c r="R237" s="595"/>
      <c r="S237" s="595"/>
      <c r="T237" s="595"/>
      <c r="U237" s="595"/>
      <c r="V237" s="595"/>
      <c r="W237" s="595"/>
      <c r="X237" s="714"/>
      <c r="Y237" s="714"/>
    </row>
    <row r="238" spans="1:25" s="185" customFormat="1" ht="22.5" customHeight="1" thickTop="1" thickBot="1">
      <c r="A238" s="594">
        <v>1</v>
      </c>
      <c r="B238" s="594">
        <v>1</v>
      </c>
      <c r="C238" s="675" t="s">
        <v>1459</v>
      </c>
      <c r="D238" s="675" t="s">
        <v>1379</v>
      </c>
      <c r="E238" s="675" t="s">
        <v>1379</v>
      </c>
      <c r="F238" s="675" t="s">
        <v>1675</v>
      </c>
      <c r="G238" s="675"/>
      <c r="H238" s="675"/>
      <c r="I238" s="675"/>
      <c r="J238" s="675"/>
      <c r="K238" s="671" t="s">
        <v>1690</v>
      </c>
      <c r="L238" s="595">
        <f>SUM(L239:L241)</f>
        <v>0</v>
      </c>
      <c r="M238" s="595">
        <f t="shared" ref="M238:V238" si="77">SUM(M239:M241)</f>
        <v>0</v>
      </c>
      <c r="N238" s="595">
        <f t="shared" si="77"/>
        <v>0</v>
      </c>
      <c r="O238" s="595">
        <f t="shared" si="77"/>
        <v>0</v>
      </c>
      <c r="P238" s="595">
        <f t="shared" si="77"/>
        <v>0</v>
      </c>
      <c r="Q238" s="595">
        <f t="shared" si="77"/>
        <v>0</v>
      </c>
      <c r="R238" s="595">
        <f t="shared" si="77"/>
        <v>0</v>
      </c>
      <c r="S238" s="595">
        <f t="shared" si="77"/>
        <v>0</v>
      </c>
      <c r="T238" s="595">
        <f t="shared" si="77"/>
        <v>0</v>
      </c>
      <c r="U238" s="595">
        <f t="shared" si="77"/>
        <v>0</v>
      </c>
      <c r="V238" s="595">
        <f t="shared" si="77"/>
        <v>0</v>
      </c>
      <c r="W238" s="595"/>
      <c r="X238" s="714"/>
      <c r="Y238" s="714"/>
    </row>
    <row r="239" spans="1:25" s="185" customFormat="1" ht="22.5" customHeight="1" thickTop="1" thickBot="1">
      <c r="A239" s="594">
        <v>1</v>
      </c>
      <c r="B239" s="594">
        <v>1</v>
      </c>
      <c r="C239" s="675" t="s">
        <v>1459</v>
      </c>
      <c r="D239" s="675" t="s">
        <v>1379</v>
      </c>
      <c r="E239" s="675" t="s">
        <v>1379</v>
      </c>
      <c r="F239" s="675" t="s">
        <v>1675</v>
      </c>
      <c r="G239" s="675" t="s">
        <v>1377</v>
      </c>
      <c r="H239" s="675"/>
      <c r="I239" s="675"/>
      <c r="J239" s="675"/>
      <c r="K239" s="671" t="s">
        <v>1921</v>
      </c>
      <c r="L239" s="595"/>
      <c r="M239" s="595"/>
      <c r="N239" s="595"/>
      <c r="O239" s="595">
        <f>+L239+M239-N239</f>
        <v>0</v>
      </c>
      <c r="P239" s="595"/>
      <c r="Q239" s="595"/>
      <c r="R239" s="595"/>
      <c r="S239" s="595"/>
      <c r="T239" s="595"/>
      <c r="U239" s="595"/>
      <c r="V239" s="595"/>
      <c r="W239" s="595"/>
      <c r="X239" s="714"/>
      <c r="Y239" s="714"/>
    </row>
    <row r="240" spans="1:25" s="185" customFormat="1" ht="22.5" customHeight="1" thickTop="1" thickBot="1">
      <c r="A240" s="594">
        <v>1</v>
      </c>
      <c r="B240" s="594">
        <v>1</v>
      </c>
      <c r="C240" s="675" t="s">
        <v>1459</v>
      </c>
      <c r="D240" s="675" t="s">
        <v>1379</v>
      </c>
      <c r="E240" s="675" t="s">
        <v>1379</v>
      </c>
      <c r="F240" s="675" t="s">
        <v>1675</v>
      </c>
      <c r="G240" s="675" t="s">
        <v>1459</v>
      </c>
      <c r="H240" s="675"/>
      <c r="I240" s="675"/>
      <c r="J240" s="675"/>
      <c r="K240" s="671" t="s">
        <v>1922</v>
      </c>
      <c r="L240" s="595"/>
      <c r="M240" s="595"/>
      <c r="N240" s="595"/>
      <c r="O240" s="595">
        <f>+L240+M240-N240</f>
        <v>0</v>
      </c>
      <c r="P240" s="595"/>
      <c r="Q240" s="595"/>
      <c r="R240" s="595"/>
      <c r="S240" s="595"/>
      <c r="T240" s="595"/>
      <c r="U240" s="595"/>
      <c r="V240" s="595"/>
      <c r="W240" s="595"/>
      <c r="X240" s="714"/>
      <c r="Y240" s="714"/>
    </row>
    <row r="241" spans="1:25" s="185" customFormat="1" ht="22.5" customHeight="1" thickTop="1" thickBot="1">
      <c r="A241" s="594">
        <v>1</v>
      </c>
      <c r="B241" s="594">
        <v>1</v>
      </c>
      <c r="C241" s="675" t="s">
        <v>1459</v>
      </c>
      <c r="D241" s="675" t="s">
        <v>1379</v>
      </c>
      <c r="E241" s="675" t="s">
        <v>1379</v>
      </c>
      <c r="F241" s="675" t="s">
        <v>1675</v>
      </c>
      <c r="G241" s="675" t="s">
        <v>1796</v>
      </c>
      <c r="H241" s="675"/>
      <c r="I241" s="675"/>
      <c r="J241" s="675"/>
      <c r="K241" s="671" t="s">
        <v>1923</v>
      </c>
      <c r="L241" s="595"/>
      <c r="M241" s="595"/>
      <c r="N241" s="595"/>
      <c r="O241" s="595">
        <f>+L241+M241-N241</f>
        <v>0</v>
      </c>
      <c r="P241" s="595"/>
      <c r="Q241" s="595"/>
      <c r="R241" s="595"/>
      <c r="S241" s="595"/>
      <c r="T241" s="595"/>
      <c r="U241" s="595"/>
      <c r="V241" s="595"/>
      <c r="W241" s="595"/>
      <c r="X241" s="714"/>
      <c r="Y241" s="714"/>
    </row>
    <row r="242" spans="1:25" s="185" customFormat="1" ht="22.5" customHeight="1" thickTop="1" thickBot="1">
      <c r="A242" s="594">
        <v>1</v>
      </c>
      <c r="B242" s="594">
        <v>1</v>
      </c>
      <c r="C242" s="675" t="s">
        <v>1459</v>
      </c>
      <c r="D242" s="675" t="s">
        <v>1379</v>
      </c>
      <c r="E242" s="675" t="s">
        <v>1379</v>
      </c>
      <c r="F242" s="675" t="s">
        <v>1692</v>
      </c>
      <c r="G242" s="675"/>
      <c r="H242" s="675"/>
      <c r="I242" s="675"/>
      <c r="J242" s="675"/>
      <c r="K242" s="671" t="s">
        <v>1691</v>
      </c>
      <c r="L242" s="595">
        <f>SUM(L243:L245)</f>
        <v>0</v>
      </c>
      <c r="M242" s="595">
        <f t="shared" ref="M242:V242" si="78">SUM(M243:M245)</f>
        <v>0</v>
      </c>
      <c r="N242" s="595">
        <f t="shared" si="78"/>
        <v>0</v>
      </c>
      <c r="O242" s="595">
        <f t="shared" si="78"/>
        <v>0</v>
      </c>
      <c r="P242" s="595">
        <f t="shared" si="78"/>
        <v>0</v>
      </c>
      <c r="Q242" s="595">
        <f t="shared" si="78"/>
        <v>0</v>
      </c>
      <c r="R242" s="595">
        <f t="shared" si="78"/>
        <v>0</v>
      </c>
      <c r="S242" s="595">
        <f t="shared" si="78"/>
        <v>0</v>
      </c>
      <c r="T242" s="595">
        <f t="shared" si="78"/>
        <v>0</v>
      </c>
      <c r="U242" s="595">
        <f t="shared" si="78"/>
        <v>0</v>
      </c>
      <c r="V242" s="595">
        <f t="shared" si="78"/>
        <v>0</v>
      </c>
      <c r="W242" s="595"/>
      <c r="X242" s="714"/>
      <c r="Y242" s="714"/>
    </row>
    <row r="243" spans="1:25" s="185" customFormat="1" ht="22.5" customHeight="1" thickTop="1" thickBot="1">
      <c r="A243" s="594">
        <v>1</v>
      </c>
      <c r="B243" s="594">
        <v>1</v>
      </c>
      <c r="C243" s="675" t="s">
        <v>1459</v>
      </c>
      <c r="D243" s="675" t="s">
        <v>1379</v>
      </c>
      <c r="E243" s="675" t="s">
        <v>1379</v>
      </c>
      <c r="F243" s="675" t="s">
        <v>1692</v>
      </c>
      <c r="G243" s="675" t="s">
        <v>1377</v>
      </c>
      <c r="H243" s="675"/>
      <c r="I243" s="675"/>
      <c r="J243" s="675"/>
      <c r="K243" s="671" t="s">
        <v>1924</v>
      </c>
      <c r="L243" s="595"/>
      <c r="M243" s="595"/>
      <c r="N243" s="595"/>
      <c r="O243" s="595">
        <f>+L243+M243-N243</f>
        <v>0</v>
      </c>
      <c r="P243" s="595"/>
      <c r="Q243" s="595"/>
      <c r="R243" s="595"/>
      <c r="S243" s="595"/>
      <c r="T243" s="595"/>
      <c r="U243" s="595"/>
      <c r="V243" s="595"/>
      <c r="W243" s="595"/>
      <c r="X243" s="714"/>
      <c r="Y243" s="714"/>
    </row>
    <row r="244" spans="1:25" s="185" customFormat="1" ht="22.5" customHeight="1" thickTop="1" thickBot="1">
      <c r="A244" s="594">
        <v>1</v>
      </c>
      <c r="B244" s="594">
        <v>1</v>
      </c>
      <c r="C244" s="675" t="s">
        <v>1459</v>
      </c>
      <c r="D244" s="675" t="s">
        <v>1379</v>
      </c>
      <c r="E244" s="675" t="s">
        <v>1379</v>
      </c>
      <c r="F244" s="675" t="s">
        <v>1692</v>
      </c>
      <c r="G244" s="675" t="s">
        <v>1459</v>
      </c>
      <c r="H244" s="675"/>
      <c r="I244" s="675"/>
      <c r="J244" s="675"/>
      <c r="K244" s="671" t="s">
        <v>1925</v>
      </c>
      <c r="L244" s="595"/>
      <c r="M244" s="595"/>
      <c r="N244" s="595"/>
      <c r="O244" s="595">
        <f>+L244+M244-N244</f>
        <v>0</v>
      </c>
      <c r="P244" s="595"/>
      <c r="Q244" s="595"/>
      <c r="R244" s="595"/>
      <c r="S244" s="595"/>
      <c r="T244" s="595"/>
      <c r="U244" s="595"/>
      <c r="V244" s="595"/>
      <c r="W244" s="595"/>
      <c r="X244" s="714"/>
      <c r="Y244" s="714"/>
    </row>
    <row r="245" spans="1:25" s="185" customFormat="1" ht="22.5" customHeight="1" thickTop="1" thickBot="1">
      <c r="A245" s="594">
        <v>1</v>
      </c>
      <c r="B245" s="594">
        <v>1</v>
      </c>
      <c r="C245" s="675" t="s">
        <v>1459</v>
      </c>
      <c r="D245" s="675" t="s">
        <v>1379</v>
      </c>
      <c r="E245" s="675" t="s">
        <v>1379</v>
      </c>
      <c r="F245" s="675" t="s">
        <v>1692</v>
      </c>
      <c r="G245" s="675" t="s">
        <v>1796</v>
      </c>
      <c r="H245" s="675"/>
      <c r="I245" s="675"/>
      <c r="J245" s="675"/>
      <c r="K245" s="671" t="s">
        <v>1926</v>
      </c>
      <c r="L245" s="595"/>
      <c r="M245" s="595"/>
      <c r="N245" s="595"/>
      <c r="O245" s="595">
        <f>+L245+M245-N245</f>
        <v>0</v>
      </c>
      <c r="P245" s="595"/>
      <c r="Q245" s="595"/>
      <c r="R245" s="595"/>
      <c r="S245" s="595"/>
      <c r="T245" s="595"/>
      <c r="U245" s="595"/>
      <c r="V245" s="595"/>
      <c r="W245" s="595"/>
      <c r="X245" s="714"/>
      <c r="Y245" s="714"/>
    </row>
    <row r="246" spans="1:25" s="185" customFormat="1" ht="22.5" customHeight="1" thickTop="1" thickBot="1">
      <c r="A246" s="594">
        <v>1</v>
      </c>
      <c r="B246" s="594">
        <v>1</v>
      </c>
      <c r="C246" s="675" t="s">
        <v>1459</v>
      </c>
      <c r="D246" s="675" t="s">
        <v>1379</v>
      </c>
      <c r="E246" s="675" t="s">
        <v>1384</v>
      </c>
      <c r="F246" s="675"/>
      <c r="G246" s="675"/>
      <c r="H246" s="675"/>
      <c r="I246" s="675"/>
      <c r="J246" s="675"/>
      <c r="K246" s="671" t="s">
        <v>1421</v>
      </c>
      <c r="L246" s="595">
        <f>+L247+L265+L278</f>
        <v>0</v>
      </c>
      <c r="M246" s="595">
        <f t="shared" ref="M246:V246" si="79">+M247+M265+M278</f>
        <v>0</v>
      </c>
      <c r="N246" s="595">
        <f t="shared" si="79"/>
        <v>0</v>
      </c>
      <c r="O246" s="595">
        <f t="shared" si="79"/>
        <v>0</v>
      </c>
      <c r="P246" s="595">
        <f t="shared" si="79"/>
        <v>0</v>
      </c>
      <c r="Q246" s="595">
        <f t="shared" si="79"/>
        <v>0</v>
      </c>
      <c r="R246" s="595">
        <f t="shared" si="79"/>
        <v>0</v>
      </c>
      <c r="S246" s="595">
        <f t="shared" si="79"/>
        <v>0</v>
      </c>
      <c r="T246" s="595">
        <f t="shared" si="79"/>
        <v>0</v>
      </c>
      <c r="U246" s="595">
        <f t="shared" si="79"/>
        <v>0</v>
      </c>
      <c r="V246" s="595">
        <f t="shared" si="79"/>
        <v>0</v>
      </c>
      <c r="W246" s="595"/>
      <c r="X246" s="714"/>
      <c r="Y246" s="714"/>
    </row>
    <row r="247" spans="1:25" s="185" customFormat="1" ht="22.5" customHeight="1" thickTop="1" thickBot="1">
      <c r="A247" s="594">
        <v>1</v>
      </c>
      <c r="B247" s="594">
        <v>1</v>
      </c>
      <c r="C247" s="675" t="s">
        <v>1459</v>
      </c>
      <c r="D247" s="675" t="s">
        <v>1379</v>
      </c>
      <c r="E247" s="675" t="s">
        <v>1384</v>
      </c>
      <c r="F247" s="675" t="s">
        <v>1659</v>
      </c>
      <c r="G247" s="675"/>
      <c r="H247" s="675"/>
      <c r="I247" s="675"/>
      <c r="J247" s="675"/>
      <c r="K247" s="671" t="s">
        <v>1422</v>
      </c>
      <c r="L247" s="595">
        <f>+L248+L252+L256</f>
        <v>0</v>
      </c>
      <c r="M247" s="595">
        <f t="shared" ref="M247:V247" si="80">+M248+M252+M256</f>
        <v>0</v>
      </c>
      <c r="N247" s="595">
        <f t="shared" si="80"/>
        <v>0</v>
      </c>
      <c r="O247" s="595">
        <f t="shared" si="80"/>
        <v>0</v>
      </c>
      <c r="P247" s="595">
        <f t="shared" si="80"/>
        <v>0</v>
      </c>
      <c r="Q247" s="595">
        <f t="shared" si="80"/>
        <v>0</v>
      </c>
      <c r="R247" s="595">
        <f t="shared" si="80"/>
        <v>0</v>
      </c>
      <c r="S247" s="595">
        <f t="shared" si="80"/>
        <v>0</v>
      </c>
      <c r="T247" s="595">
        <f t="shared" si="80"/>
        <v>0</v>
      </c>
      <c r="U247" s="595">
        <f t="shared" si="80"/>
        <v>0</v>
      </c>
      <c r="V247" s="595">
        <f t="shared" si="80"/>
        <v>0</v>
      </c>
      <c r="W247" s="595"/>
      <c r="X247" s="714"/>
      <c r="Y247" s="714"/>
    </row>
    <row r="248" spans="1:25" s="185" customFormat="1" ht="22.5" customHeight="1" thickTop="1" thickBot="1">
      <c r="A248" s="594">
        <v>1</v>
      </c>
      <c r="B248" s="594">
        <v>1</v>
      </c>
      <c r="C248" s="675" t="s">
        <v>1459</v>
      </c>
      <c r="D248" s="675" t="s">
        <v>1379</v>
      </c>
      <c r="E248" s="675" t="s">
        <v>1384</v>
      </c>
      <c r="F248" s="675" t="s">
        <v>1659</v>
      </c>
      <c r="G248" s="675" t="s">
        <v>1379</v>
      </c>
      <c r="H248" s="675"/>
      <c r="I248" s="675"/>
      <c r="J248" s="675"/>
      <c r="K248" s="671" t="s">
        <v>1423</v>
      </c>
      <c r="L248" s="595">
        <f>SUM(L249:L251)</f>
        <v>0</v>
      </c>
      <c r="M248" s="595">
        <f t="shared" ref="M248:V248" si="81">SUM(M249:M251)</f>
        <v>0</v>
      </c>
      <c r="N248" s="595">
        <f t="shared" si="81"/>
        <v>0</v>
      </c>
      <c r="O248" s="595">
        <f t="shared" si="81"/>
        <v>0</v>
      </c>
      <c r="P248" s="595">
        <f t="shared" si="81"/>
        <v>0</v>
      </c>
      <c r="Q248" s="595">
        <f t="shared" si="81"/>
        <v>0</v>
      </c>
      <c r="R248" s="595">
        <f t="shared" si="81"/>
        <v>0</v>
      </c>
      <c r="S248" s="595">
        <f t="shared" si="81"/>
        <v>0</v>
      </c>
      <c r="T248" s="595">
        <f t="shared" si="81"/>
        <v>0</v>
      </c>
      <c r="U248" s="595">
        <f t="shared" si="81"/>
        <v>0</v>
      </c>
      <c r="V248" s="595">
        <f t="shared" si="81"/>
        <v>0</v>
      </c>
      <c r="W248" s="595"/>
      <c r="X248" s="714"/>
      <c r="Y248" s="714"/>
    </row>
    <row r="249" spans="1:25" s="185" customFormat="1" ht="22.5" customHeight="1" thickTop="1" thickBot="1">
      <c r="A249" s="594">
        <v>1</v>
      </c>
      <c r="B249" s="594">
        <v>1</v>
      </c>
      <c r="C249" s="675" t="s">
        <v>1459</v>
      </c>
      <c r="D249" s="675" t="s">
        <v>1379</v>
      </c>
      <c r="E249" s="675" t="s">
        <v>1384</v>
      </c>
      <c r="F249" s="675" t="s">
        <v>1659</v>
      </c>
      <c r="G249" s="675" t="s">
        <v>1379</v>
      </c>
      <c r="H249" s="675" t="s">
        <v>1377</v>
      </c>
      <c r="I249" s="675"/>
      <c r="J249" s="675"/>
      <c r="K249" s="671" t="s">
        <v>1927</v>
      </c>
      <c r="L249" s="595"/>
      <c r="M249" s="595"/>
      <c r="N249" s="595"/>
      <c r="O249" s="595">
        <f>+L249+M249-N249</f>
        <v>0</v>
      </c>
      <c r="P249" s="595"/>
      <c r="Q249" s="595"/>
      <c r="R249" s="595"/>
      <c r="S249" s="595"/>
      <c r="T249" s="595"/>
      <c r="U249" s="595"/>
      <c r="V249" s="595"/>
      <c r="W249" s="595"/>
      <c r="X249" s="714"/>
      <c r="Y249" s="714"/>
    </row>
    <row r="250" spans="1:25" s="185" customFormat="1" ht="22.5" customHeight="1" thickTop="1" thickBot="1">
      <c r="A250" s="594">
        <v>1</v>
      </c>
      <c r="B250" s="594">
        <v>1</v>
      </c>
      <c r="C250" s="675" t="s">
        <v>1459</v>
      </c>
      <c r="D250" s="675" t="s">
        <v>1379</v>
      </c>
      <c r="E250" s="675" t="s">
        <v>1384</v>
      </c>
      <c r="F250" s="675" t="s">
        <v>1659</v>
      </c>
      <c r="G250" s="675" t="s">
        <v>1379</v>
      </c>
      <c r="H250" s="675" t="s">
        <v>1459</v>
      </c>
      <c r="I250" s="675"/>
      <c r="J250" s="675"/>
      <c r="K250" s="671" t="s">
        <v>1928</v>
      </c>
      <c r="L250" s="595"/>
      <c r="M250" s="595"/>
      <c r="N250" s="595"/>
      <c r="O250" s="595">
        <f>+L250+M250-N250</f>
        <v>0</v>
      </c>
      <c r="P250" s="595"/>
      <c r="Q250" s="595"/>
      <c r="R250" s="595"/>
      <c r="S250" s="595"/>
      <c r="T250" s="595"/>
      <c r="U250" s="595"/>
      <c r="V250" s="595"/>
      <c r="W250" s="595"/>
      <c r="X250" s="714"/>
      <c r="Y250" s="714"/>
    </row>
    <row r="251" spans="1:25" s="185" customFormat="1" ht="22.5" customHeight="1" thickTop="1" thickBot="1">
      <c r="A251" s="594">
        <v>1</v>
      </c>
      <c r="B251" s="594">
        <v>1</v>
      </c>
      <c r="C251" s="675" t="s">
        <v>1459</v>
      </c>
      <c r="D251" s="675" t="s">
        <v>1379</v>
      </c>
      <c r="E251" s="675" t="s">
        <v>1384</v>
      </c>
      <c r="F251" s="675" t="s">
        <v>1659</v>
      </c>
      <c r="G251" s="675" t="s">
        <v>1379</v>
      </c>
      <c r="H251" s="675" t="s">
        <v>1796</v>
      </c>
      <c r="I251" s="675"/>
      <c r="J251" s="675"/>
      <c r="K251" s="671" t="s">
        <v>1929</v>
      </c>
      <c r="L251" s="595"/>
      <c r="M251" s="595"/>
      <c r="N251" s="595"/>
      <c r="O251" s="595">
        <f>+L251+M251-N251</f>
        <v>0</v>
      </c>
      <c r="P251" s="595"/>
      <c r="Q251" s="595"/>
      <c r="R251" s="595"/>
      <c r="S251" s="595"/>
      <c r="T251" s="595"/>
      <c r="U251" s="595"/>
      <c r="V251" s="595"/>
      <c r="W251" s="595"/>
      <c r="X251" s="714"/>
      <c r="Y251" s="714"/>
    </row>
    <row r="252" spans="1:25" s="185" customFormat="1" ht="22.5" customHeight="1" thickTop="1" thickBot="1">
      <c r="A252" s="594">
        <v>1</v>
      </c>
      <c r="B252" s="594">
        <v>1</v>
      </c>
      <c r="C252" s="675" t="s">
        <v>1459</v>
      </c>
      <c r="D252" s="675" t="s">
        <v>1379</v>
      </c>
      <c r="E252" s="675" t="s">
        <v>1384</v>
      </c>
      <c r="F252" s="675" t="s">
        <v>1659</v>
      </c>
      <c r="G252" s="675" t="s">
        <v>1384</v>
      </c>
      <c r="H252" s="675"/>
      <c r="I252" s="675"/>
      <c r="J252" s="675"/>
      <c r="K252" s="671" t="s">
        <v>1424</v>
      </c>
      <c r="L252" s="595">
        <f>SUM(L253:L255)</f>
        <v>0</v>
      </c>
      <c r="M252" s="595">
        <f t="shared" ref="M252:V252" si="82">SUM(M253:M255)</f>
        <v>0</v>
      </c>
      <c r="N252" s="595">
        <f t="shared" si="82"/>
        <v>0</v>
      </c>
      <c r="O252" s="595">
        <f t="shared" si="82"/>
        <v>0</v>
      </c>
      <c r="P252" s="595">
        <f t="shared" si="82"/>
        <v>0</v>
      </c>
      <c r="Q252" s="595">
        <f t="shared" si="82"/>
        <v>0</v>
      </c>
      <c r="R252" s="595">
        <f t="shared" si="82"/>
        <v>0</v>
      </c>
      <c r="S252" s="595">
        <f t="shared" si="82"/>
        <v>0</v>
      </c>
      <c r="T252" s="595">
        <f t="shared" si="82"/>
        <v>0</v>
      </c>
      <c r="U252" s="595">
        <f t="shared" si="82"/>
        <v>0</v>
      </c>
      <c r="V252" s="595">
        <f t="shared" si="82"/>
        <v>0</v>
      </c>
      <c r="W252" s="595"/>
      <c r="X252" s="714"/>
      <c r="Y252" s="714"/>
    </row>
    <row r="253" spans="1:25" s="185" customFormat="1" ht="22.5" customHeight="1" thickTop="1" thickBot="1">
      <c r="A253" s="594">
        <v>1</v>
      </c>
      <c r="B253" s="594">
        <v>1</v>
      </c>
      <c r="C253" s="675" t="s">
        <v>1459</v>
      </c>
      <c r="D253" s="675" t="s">
        <v>1379</v>
      </c>
      <c r="E253" s="675" t="s">
        <v>1384</v>
      </c>
      <c r="F253" s="675" t="s">
        <v>1659</v>
      </c>
      <c r="G253" s="675" t="s">
        <v>1384</v>
      </c>
      <c r="H253" s="675" t="s">
        <v>1377</v>
      </c>
      <c r="I253" s="675"/>
      <c r="J253" s="675"/>
      <c r="K253" s="671" t="s">
        <v>1930</v>
      </c>
      <c r="L253" s="595"/>
      <c r="M253" s="595"/>
      <c r="N253" s="595"/>
      <c r="O253" s="595">
        <f>+L253+M253-N253</f>
        <v>0</v>
      </c>
      <c r="P253" s="595"/>
      <c r="Q253" s="595"/>
      <c r="R253" s="595"/>
      <c r="S253" s="595"/>
      <c r="T253" s="595"/>
      <c r="U253" s="595"/>
      <c r="V253" s="595"/>
      <c r="W253" s="595"/>
      <c r="X253" s="714"/>
      <c r="Y253" s="714"/>
    </row>
    <row r="254" spans="1:25" s="185" customFormat="1" ht="22.5" customHeight="1" thickTop="1" thickBot="1">
      <c r="A254" s="594">
        <v>1</v>
      </c>
      <c r="B254" s="594">
        <v>1</v>
      </c>
      <c r="C254" s="675" t="s">
        <v>1459</v>
      </c>
      <c r="D254" s="675" t="s">
        <v>1379</v>
      </c>
      <c r="E254" s="675" t="s">
        <v>1384</v>
      </c>
      <c r="F254" s="675" t="s">
        <v>1659</v>
      </c>
      <c r="G254" s="675" t="s">
        <v>1384</v>
      </c>
      <c r="H254" s="675" t="s">
        <v>1459</v>
      </c>
      <c r="I254" s="675"/>
      <c r="J254" s="675"/>
      <c r="K254" s="671" t="s">
        <v>1931</v>
      </c>
      <c r="L254" s="595"/>
      <c r="M254" s="595"/>
      <c r="N254" s="595"/>
      <c r="O254" s="595">
        <f>+L254+M254-N254</f>
        <v>0</v>
      </c>
      <c r="P254" s="595"/>
      <c r="Q254" s="595"/>
      <c r="R254" s="595"/>
      <c r="S254" s="595"/>
      <c r="T254" s="595"/>
      <c r="U254" s="595"/>
      <c r="V254" s="595"/>
      <c r="W254" s="595"/>
      <c r="X254" s="714"/>
      <c r="Y254" s="714"/>
    </row>
    <row r="255" spans="1:25" s="185" customFormat="1" ht="22.5" customHeight="1" thickTop="1" thickBot="1">
      <c r="A255" s="594">
        <v>1</v>
      </c>
      <c r="B255" s="594">
        <v>1</v>
      </c>
      <c r="C255" s="675" t="s">
        <v>1459</v>
      </c>
      <c r="D255" s="675" t="s">
        <v>1379</v>
      </c>
      <c r="E255" s="675" t="s">
        <v>1384</v>
      </c>
      <c r="F255" s="675" t="s">
        <v>1659</v>
      </c>
      <c r="G255" s="675" t="s">
        <v>1384</v>
      </c>
      <c r="H255" s="675" t="s">
        <v>1796</v>
      </c>
      <c r="I255" s="675"/>
      <c r="J255" s="675"/>
      <c r="K255" s="671" t="s">
        <v>1932</v>
      </c>
      <c r="L255" s="595"/>
      <c r="M255" s="595"/>
      <c r="N255" s="595"/>
      <c r="O255" s="595">
        <f>+L255+M255-N255</f>
        <v>0</v>
      </c>
      <c r="P255" s="595"/>
      <c r="Q255" s="595"/>
      <c r="R255" s="595"/>
      <c r="S255" s="595"/>
      <c r="T255" s="595"/>
      <c r="U255" s="595"/>
      <c r="V255" s="595"/>
      <c r="W255" s="595"/>
      <c r="X255" s="714"/>
      <c r="Y255" s="714"/>
    </row>
    <row r="256" spans="1:25" ht="22.5" customHeight="1" thickTop="1" thickBot="1">
      <c r="A256" s="594">
        <v>1</v>
      </c>
      <c r="B256" s="594">
        <v>1</v>
      </c>
      <c r="C256" s="675" t="s">
        <v>1459</v>
      </c>
      <c r="D256" s="675" t="s">
        <v>1379</v>
      </c>
      <c r="E256" s="675" t="s">
        <v>1384</v>
      </c>
      <c r="F256" s="675" t="s">
        <v>1659</v>
      </c>
      <c r="G256" s="675" t="s">
        <v>1389</v>
      </c>
      <c r="H256" s="675"/>
      <c r="I256" s="675"/>
      <c r="J256" s="675"/>
      <c r="K256" s="671" t="s">
        <v>1425</v>
      </c>
      <c r="L256" s="596">
        <f>+L257+L261</f>
        <v>0</v>
      </c>
      <c r="M256" s="596">
        <f t="shared" ref="M256:V256" si="83">+M257+M261</f>
        <v>0</v>
      </c>
      <c r="N256" s="596">
        <f t="shared" si="83"/>
        <v>0</v>
      </c>
      <c r="O256" s="596">
        <f t="shared" si="83"/>
        <v>0</v>
      </c>
      <c r="P256" s="596">
        <f t="shared" si="83"/>
        <v>0</v>
      </c>
      <c r="Q256" s="596">
        <f t="shared" si="83"/>
        <v>0</v>
      </c>
      <c r="R256" s="596">
        <f t="shared" si="83"/>
        <v>0</v>
      </c>
      <c r="S256" s="596">
        <f t="shared" si="83"/>
        <v>0</v>
      </c>
      <c r="T256" s="596">
        <f t="shared" si="83"/>
        <v>0</v>
      </c>
      <c r="U256" s="596">
        <f t="shared" si="83"/>
        <v>0</v>
      </c>
      <c r="V256" s="596">
        <f t="shared" si="83"/>
        <v>0</v>
      </c>
      <c r="W256" s="596"/>
      <c r="X256" s="714"/>
      <c r="Y256" s="714"/>
    </row>
    <row r="257" spans="1:25" ht="22.5" customHeight="1" thickTop="1" thickBot="1">
      <c r="A257" s="594">
        <v>1</v>
      </c>
      <c r="B257" s="594">
        <v>1</v>
      </c>
      <c r="C257" s="675" t="s">
        <v>1459</v>
      </c>
      <c r="D257" s="675" t="s">
        <v>1379</v>
      </c>
      <c r="E257" s="675" t="s">
        <v>1384</v>
      </c>
      <c r="F257" s="675" t="s">
        <v>1659</v>
      </c>
      <c r="G257" s="675" t="s">
        <v>1389</v>
      </c>
      <c r="H257" s="675" t="s">
        <v>1379</v>
      </c>
      <c r="I257" s="675"/>
      <c r="J257" s="675"/>
      <c r="K257" s="671" t="s">
        <v>1611</v>
      </c>
      <c r="L257" s="596">
        <f>SUM(L258:L260)</f>
        <v>0</v>
      </c>
      <c r="M257" s="596">
        <f t="shared" ref="M257:V257" si="84">SUM(M258:M260)</f>
        <v>0</v>
      </c>
      <c r="N257" s="596">
        <f t="shared" si="84"/>
        <v>0</v>
      </c>
      <c r="O257" s="596">
        <f t="shared" si="84"/>
        <v>0</v>
      </c>
      <c r="P257" s="596">
        <f t="shared" si="84"/>
        <v>0</v>
      </c>
      <c r="Q257" s="596">
        <f t="shared" si="84"/>
        <v>0</v>
      </c>
      <c r="R257" s="596">
        <f t="shared" si="84"/>
        <v>0</v>
      </c>
      <c r="S257" s="596">
        <f t="shared" si="84"/>
        <v>0</v>
      </c>
      <c r="T257" s="596">
        <f t="shared" si="84"/>
        <v>0</v>
      </c>
      <c r="U257" s="596">
        <f t="shared" si="84"/>
        <v>0</v>
      </c>
      <c r="V257" s="596">
        <f t="shared" si="84"/>
        <v>0</v>
      </c>
      <c r="W257" s="596"/>
      <c r="X257" s="714"/>
      <c r="Y257" s="714"/>
    </row>
    <row r="258" spans="1:25" ht="22.5" customHeight="1" thickTop="1" thickBot="1">
      <c r="A258" s="594">
        <v>1</v>
      </c>
      <c r="B258" s="594">
        <v>1</v>
      </c>
      <c r="C258" s="675" t="s">
        <v>1459</v>
      </c>
      <c r="D258" s="675" t="s">
        <v>1379</v>
      </c>
      <c r="E258" s="675" t="s">
        <v>1384</v>
      </c>
      <c r="F258" s="675" t="s">
        <v>1659</v>
      </c>
      <c r="G258" s="675" t="s">
        <v>1389</v>
      </c>
      <c r="H258" s="675" t="s">
        <v>1379</v>
      </c>
      <c r="I258" s="675" t="s">
        <v>1377</v>
      </c>
      <c r="J258" s="675"/>
      <c r="K258" s="671" t="s">
        <v>1933</v>
      </c>
      <c r="L258" s="596"/>
      <c r="M258" s="596"/>
      <c r="N258" s="596"/>
      <c r="O258" s="595">
        <f>+L258+M258-N258</f>
        <v>0</v>
      </c>
      <c r="P258" s="596"/>
      <c r="Q258" s="596"/>
      <c r="R258" s="596"/>
      <c r="S258" s="596"/>
      <c r="T258" s="596"/>
      <c r="U258" s="596"/>
      <c r="V258" s="596"/>
      <c r="W258" s="596"/>
      <c r="X258" s="714"/>
      <c r="Y258" s="714"/>
    </row>
    <row r="259" spans="1:25" ht="22.5" customHeight="1" thickTop="1" thickBot="1">
      <c r="A259" s="594">
        <v>1</v>
      </c>
      <c r="B259" s="594">
        <v>1</v>
      </c>
      <c r="C259" s="675" t="s">
        <v>1459</v>
      </c>
      <c r="D259" s="675" t="s">
        <v>1379</v>
      </c>
      <c r="E259" s="675" t="s">
        <v>1384</v>
      </c>
      <c r="F259" s="675" t="s">
        <v>1659</v>
      </c>
      <c r="G259" s="675" t="s">
        <v>1389</v>
      </c>
      <c r="H259" s="675" t="s">
        <v>1379</v>
      </c>
      <c r="I259" s="675" t="s">
        <v>1459</v>
      </c>
      <c r="J259" s="675"/>
      <c r="K259" s="671" t="s">
        <v>1934</v>
      </c>
      <c r="L259" s="596"/>
      <c r="M259" s="596"/>
      <c r="N259" s="596"/>
      <c r="O259" s="595">
        <f>+L259+M259-N259</f>
        <v>0</v>
      </c>
      <c r="P259" s="596"/>
      <c r="Q259" s="596"/>
      <c r="R259" s="596"/>
      <c r="S259" s="596"/>
      <c r="T259" s="596"/>
      <c r="U259" s="596"/>
      <c r="V259" s="596"/>
      <c r="W259" s="596"/>
      <c r="X259" s="714"/>
      <c r="Y259" s="714"/>
    </row>
    <row r="260" spans="1:25" ht="22.5" customHeight="1" thickTop="1" thickBot="1">
      <c r="A260" s="594">
        <v>1</v>
      </c>
      <c r="B260" s="594">
        <v>1</v>
      </c>
      <c r="C260" s="675" t="s">
        <v>1459</v>
      </c>
      <c r="D260" s="675" t="s">
        <v>1379</v>
      </c>
      <c r="E260" s="675" t="s">
        <v>1384</v>
      </c>
      <c r="F260" s="675" t="s">
        <v>1659</v>
      </c>
      <c r="G260" s="675" t="s">
        <v>1389</v>
      </c>
      <c r="H260" s="675" t="s">
        <v>1379</v>
      </c>
      <c r="I260" s="675" t="s">
        <v>1796</v>
      </c>
      <c r="J260" s="675"/>
      <c r="K260" s="671" t="s">
        <v>1935</v>
      </c>
      <c r="L260" s="596"/>
      <c r="M260" s="596"/>
      <c r="N260" s="596"/>
      <c r="O260" s="595">
        <f>+L260+M260-N260</f>
        <v>0</v>
      </c>
      <c r="P260" s="596"/>
      <c r="Q260" s="596"/>
      <c r="R260" s="596"/>
      <c r="S260" s="596"/>
      <c r="T260" s="596"/>
      <c r="U260" s="596"/>
      <c r="V260" s="596"/>
      <c r="W260" s="596"/>
      <c r="X260" s="714"/>
      <c r="Y260" s="714"/>
    </row>
    <row r="261" spans="1:25" ht="22.5" customHeight="1" thickTop="1" thickBot="1">
      <c r="A261" s="594">
        <v>1</v>
      </c>
      <c r="B261" s="594">
        <v>1</v>
      </c>
      <c r="C261" s="675" t="s">
        <v>1459</v>
      </c>
      <c r="D261" s="675" t="s">
        <v>1379</v>
      </c>
      <c r="E261" s="675" t="s">
        <v>1384</v>
      </c>
      <c r="F261" s="675" t="s">
        <v>1659</v>
      </c>
      <c r="G261" s="675" t="s">
        <v>1389</v>
      </c>
      <c r="H261" s="675" t="s">
        <v>1384</v>
      </c>
      <c r="I261" s="675"/>
      <c r="J261" s="675"/>
      <c r="K261" s="671" t="s">
        <v>1426</v>
      </c>
      <c r="L261" s="596">
        <f>SUM(L262:L264)</f>
        <v>0</v>
      </c>
      <c r="M261" s="596">
        <f t="shared" ref="M261:V261" si="85">SUM(M262:M264)</f>
        <v>0</v>
      </c>
      <c r="N261" s="596">
        <f t="shared" si="85"/>
        <v>0</v>
      </c>
      <c r="O261" s="596">
        <f t="shared" si="85"/>
        <v>0</v>
      </c>
      <c r="P261" s="596">
        <f t="shared" si="85"/>
        <v>0</v>
      </c>
      <c r="Q261" s="596">
        <f t="shared" si="85"/>
        <v>0</v>
      </c>
      <c r="R261" s="596">
        <f t="shared" si="85"/>
        <v>0</v>
      </c>
      <c r="S261" s="596">
        <f t="shared" si="85"/>
        <v>0</v>
      </c>
      <c r="T261" s="596">
        <f t="shared" si="85"/>
        <v>0</v>
      </c>
      <c r="U261" s="596">
        <f t="shared" si="85"/>
        <v>0</v>
      </c>
      <c r="V261" s="596">
        <f t="shared" si="85"/>
        <v>0</v>
      </c>
      <c r="W261" s="596"/>
      <c r="X261" s="714"/>
      <c r="Y261" s="714"/>
    </row>
    <row r="262" spans="1:25" ht="22.5" customHeight="1" thickTop="1" thickBot="1">
      <c r="A262" s="594">
        <v>1</v>
      </c>
      <c r="B262" s="594">
        <v>1</v>
      </c>
      <c r="C262" s="675" t="s">
        <v>1459</v>
      </c>
      <c r="D262" s="675" t="s">
        <v>1379</v>
      </c>
      <c r="E262" s="675" t="s">
        <v>1384</v>
      </c>
      <c r="F262" s="675" t="s">
        <v>1659</v>
      </c>
      <c r="G262" s="675" t="s">
        <v>1389</v>
      </c>
      <c r="H262" s="675" t="s">
        <v>1384</v>
      </c>
      <c r="I262" s="675" t="s">
        <v>1377</v>
      </c>
      <c r="J262" s="675"/>
      <c r="K262" s="671" t="s">
        <v>1936</v>
      </c>
      <c r="L262" s="596"/>
      <c r="M262" s="596"/>
      <c r="N262" s="596"/>
      <c r="O262" s="595">
        <f>+L262+M262-N262</f>
        <v>0</v>
      </c>
      <c r="P262" s="596"/>
      <c r="Q262" s="596"/>
      <c r="R262" s="596"/>
      <c r="S262" s="596"/>
      <c r="T262" s="596"/>
      <c r="U262" s="596"/>
      <c r="V262" s="596"/>
      <c r="W262" s="596"/>
      <c r="X262" s="714"/>
      <c r="Y262" s="714"/>
    </row>
    <row r="263" spans="1:25" ht="22.5" customHeight="1" thickTop="1" thickBot="1">
      <c r="A263" s="594">
        <v>1</v>
      </c>
      <c r="B263" s="594">
        <v>1</v>
      </c>
      <c r="C263" s="675" t="s">
        <v>1459</v>
      </c>
      <c r="D263" s="675" t="s">
        <v>1379</v>
      </c>
      <c r="E263" s="675" t="s">
        <v>1384</v>
      </c>
      <c r="F263" s="675" t="s">
        <v>1659</v>
      </c>
      <c r="G263" s="675" t="s">
        <v>1389</v>
      </c>
      <c r="H263" s="675" t="s">
        <v>1384</v>
      </c>
      <c r="I263" s="675" t="s">
        <v>1459</v>
      </c>
      <c r="J263" s="675"/>
      <c r="K263" s="671" t="s">
        <v>1937</v>
      </c>
      <c r="L263" s="596"/>
      <c r="M263" s="596"/>
      <c r="N263" s="596"/>
      <c r="O263" s="595">
        <f>+L263+M263-N263</f>
        <v>0</v>
      </c>
      <c r="P263" s="596"/>
      <c r="Q263" s="596"/>
      <c r="R263" s="596"/>
      <c r="S263" s="596"/>
      <c r="T263" s="596"/>
      <c r="U263" s="596"/>
      <c r="V263" s="596"/>
      <c r="W263" s="596"/>
      <c r="X263" s="714"/>
      <c r="Y263" s="714"/>
    </row>
    <row r="264" spans="1:25" ht="22.5" customHeight="1" thickTop="1" thickBot="1">
      <c r="A264" s="594">
        <v>1</v>
      </c>
      <c r="B264" s="594">
        <v>1</v>
      </c>
      <c r="C264" s="675" t="s">
        <v>1459</v>
      </c>
      <c r="D264" s="675" t="s">
        <v>1379</v>
      </c>
      <c r="E264" s="675" t="s">
        <v>1384</v>
      </c>
      <c r="F264" s="675" t="s">
        <v>1659</v>
      </c>
      <c r="G264" s="675" t="s">
        <v>1389</v>
      </c>
      <c r="H264" s="675" t="s">
        <v>1384</v>
      </c>
      <c r="I264" s="675" t="s">
        <v>1796</v>
      </c>
      <c r="J264" s="675"/>
      <c r="K264" s="671" t="s">
        <v>1938</v>
      </c>
      <c r="L264" s="596"/>
      <c r="M264" s="596"/>
      <c r="N264" s="596"/>
      <c r="O264" s="595">
        <f>+L264+M264-N264</f>
        <v>0</v>
      </c>
      <c r="P264" s="596"/>
      <c r="Q264" s="596"/>
      <c r="R264" s="596"/>
      <c r="S264" s="596"/>
      <c r="T264" s="596"/>
      <c r="U264" s="596"/>
      <c r="V264" s="596"/>
      <c r="W264" s="596"/>
      <c r="X264" s="714"/>
      <c r="Y264" s="714"/>
    </row>
    <row r="265" spans="1:25" ht="22.5" customHeight="1" thickTop="1" thickBot="1">
      <c r="A265" s="594">
        <v>1</v>
      </c>
      <c r="B265" s="594">
        <v>1</v>
      </c>
      <c r="C265" s="675" t="s">
        <v>1459</v>
      </c>
      <c r="D265" s="675" t="s">
        <v>1379</v>
      </c>
      <c r="E265" s="675" t="s">
        <v>1384</v>
      </c>
      <c r="F265" s="675" t="s">
        <v>1665</v>
      </c>
      <c r="G265" s="675"/>
      <c r="H265" s="675"/>
      <c r="I265" s="675"/>
      <c r="J265" s="675"/>
      <c r="K265" s="671" t="s">
        <v>1693</v>
      </c>
      <c r="L265" s="596">
        <f>+L266+L270+L274</f>
        <v>0</v>
      </c>
      <c r="M265" s="596">
        <f t="shared" ref="M265:V265" si="86">+M266+M270+M274</f>
        <v>0</v>
      </c>
      <c r="N265" s="596">
        <f t="shared" si="86"/>
        <v>0</v>
      </c>
      <c r="O265" s="596">
        <f t="shared" si="86"/>
        <v>0</v>
      </c>
      <c r="P265" s="596">
        <f t="shared" si="86"/>
        <v>0</v>
      </c>
      <c r="Q265" s="596">
        <f t="shared" si="86"/>
        <v>0</v>
      </c>
      <c r="R265" s="596">
        <f t="shared" si="86"/>
        <v>0</v>
      </c>
      <c r="S265" s="596">
        <f t="shared" si="86"/>
        <v>0</v>
      </c>
      <c r="T265" s="596">
        <f t="shared" si="86"/>
        <v>0</v>
      </c>
      <c r="U265" s="596">
        <f t="shared" si="86"/>
        <v>0</v>
      </c>
      <c r="V265" s="596">
        <f t="shared" si="86"/>
        <v>0</v>
      </c>
      <c r="W265" s="596"/>
      <c r="X265" s="714"/>
      <c r="Y265" s="714"/>
    </row>
    <row r="266" spans="1:25" ht="22.5" customHeight="1" thickTop="1" thickBot="1">
      <c r="A266" s="594">
        <v>1</v>
      </c>
      <c r="B266" s="594">
        <v>1</v>
      </c>
      <c r="C266" s="675" t="s">
        <v>1459</v>
      </c>
      <c r="D266" s="675" t="s">
        <v>1379</v>
      </c>
      <c r="E266" s="675" t="s">
        <v>1384</v>
      </c>
      <c r="F266" s="675" t="s">
        <v>1665</v>
      </c>
      <c r="G266" s="675" t="s">
        <v>1379</v>
      </c>
      <c r="H266" s="675"/>
      <c r="I266" s="675"/>
      <c r="J266" s="675"/>
      <c r="K266" s="671" t="s">
        <v>1694</v>
      </c>
      <c r="L266" s="596">
        <f>SUM(L267:L269)</f>
        <v>0</v>
      </c>
      <c r="M266" s="596">
        <f t="shared" ref="M266:V266" si="87">SUM(M267:M269)</f>
        <v>0</v>
      </c>
      <c r="N266" s="596">
        <f t="shared" si="87"/>
        <v>0</v>
      </c>
      <c r="O266" s="596">
        <f t="shared" si="87"/>
        <v>0</v>
      </c>
      <c r="P266" s="596">
        <f t="shared" si="87"/>
        <v>0</v>
      </c>
      <c r="Q266" s="596">
        <f t="shared" si="87"/>
        <v>0</v>
      </c>
      <c r="R266" s="596">
        <f t="shared" si="87"/>
        <v>0</v>
      </c>
      <c r="S266" s="596">
        <f t="shared" si="87"/>
        <v>0</v>
      </c>
      <c r="T266" s="596">
        <f t="shared" si="87"/>
        <v>0</v>
      </c>
      <c r="U266" s="596">
        <f t="shared" si="87"/>
        <v>0</v>
      </c>
      <c r="V266" s="596">
        <f t="shared" si="87"/>
        <v>0</v>
      </c>
      <c r="W266" s="596"/>
      <c r="X266" s="714"/>
      <c r="Y266" s="714"/>
    </row>
    <row r="267" spans="1:25" ht="22.5" customHeight="1" thickTop="1" thickBot="1">
      <c r="A267" s="594">
        <v>1</v>
      </c>
      <c r="B267" s="594">
        <v>1</v>
      </c>
      <c r="C267" s="675" t="s">
        <v>1459</v>
      </c>
      <c r="D267" s="675" t="s">
        <v>1379</v>
      </c>
      <c r="E267" s="675" t="s">
        <v>1384</v>
      </c>
      <c r="F267" s="675" t="s">
        <v>1665</v>
      </c>
      <c r="G267" s="675" t="s">
        <v>1379</v>
      </c>
      <c r="H267" s="675" t="s">
        <v>1377</v>
      </c>
      <c r="I267" s="675"/>
      <c r="J267" s="675"/>
      <c r="K267" s="671" t="s">
        <v>1939</v>
      </c>
      <c r="L267" s="596"/>
      <c r="M267" s="596"/>
      <c r="N267" s="596"/>
      <c r="O267" s="595">
        <f>+L267+M267-N267</f>
        <v>0</v>
      </c>
      <c r="P267" s="596"/>
      <c r="Q267" s="596"/>
      <c r="R267" s="596"/>
      <c r="S267" s="596"/>
      <c r="T267" s="596"/>
      <c r="U267" s="596"/>
      <c r="V267" s="596"/>
      <c r="W267" s="596"/>
      <c r="X267" s="714"/>
      <c r="Y267" s="714"/>
    </row>
    <row r="268" spans="1:25" ht="22.5" customHeight="1" thickTop="1" thickBot="1">
      <c r="A268" s="594">
        <v>1</v>
      </c>
      <c r="B268" s="594">
        <v>1</v>
      </c>
      <c r="C268" s="675" t="s">
        <v>1459</v>
      </c>
      <c r="D268" s="675" t="s">
        <v>1379</v>
      </c>
      <c r="E268" s="675" t="s">
        <v>1384</v>
      </c>
      <c r="F268" s="675" t="s">
        <v>1665</v>
      </c>
      <c r="G268" s="675" t="s">
        <v>1379</v>
      </c>
      <c r="H268" s="675" t="s">
        <v>1459</v>
      </c>
      <c r="I268" s="675"/>
      <c r="J268" s="675"/>
      <c r="K268" s="671" t="s">
        <v>1940</v>
      </c>
      <c r="L268" s="596"/>
      <c r="M268" s="596"/>
      <c r="N268" s="596"/>
      <c r="O268" s="595">
        <f>+L268+M268-N268</f>
        <v>0</v>
      </c>
      <c r="P268" s="596"/>
      <c r="Q268" s="596"/>
      <c r="R268" s="596"/>
      <c r="S268" s="596"/>
      <c r="T268" s="596"/>
      <c r="U268" s="596"/>
      <c r="V268" s="596"/>
      <c r="W268" s="596"/>
      <c r="X268" s="714"/>
      <c r="Y268" s="714"/>
    </row>
    <row r="269" spans="1:25" ht="22.5" customHeight="1" thickTop="1" thickBot="1">
      <c r="A269" s="594">
        <v>1</v>
      </c>
      <c r="B269" s="594">
        <v>1</v>
      </c>
      <c r="C269" s="675" t="s">
        <v>1459</v>
      </c>
      <c r="D269" s="675" t="s">
        <v>1379</v>
      </c>
      <c r="E269" s="675" t="s">
        <v>1384</v>
      </c>
      <c r="F269" s="675" t="s">
        <v>1665</v>
      </c>
      <c r="G269" s="675" t="s">
        <v>1379</v>
      </c>
      <c r="H269" s="675" t="s">
        <v>1796</v>
      </c>
      <c r="I269" s="675"/>
      <c r="J269" s="675"/>
      <c r="K269" s="671" t="s">
        <v>1941</v>
      </c>
      <c r="L269" s="596"/>
      <c r="M269" s="596"/>
      <c r="N269" s="596"/>
      <c r="O269" s="595">
        <f>+L269+M269-N269</f>
        <v>0</v>
      </c>
      <c r="P269" s="596"/>
      <c r="Q269" s="596"/>
      <c r="R269" s="596"/>
      <c r="S269" s="596"/>
      <c r="T269" s="596"/>
      <c r="U269" s="596"/>
      <c r="V269" s="596"/>
      <c r="W269" s="596"/>
      <c r="X269" s="714"/>
      <c r="Y269" s="714"/>
    </row>
    <row r="270" spans="1:25" ht="22.5" customHeight="1" thickTop="1" thickBot="1">
      <c r="A270" s="594">
        <v>1</v>
      </c>
      <c r="B270" s="594">
        <v>1</v>
      </c>
      <c r="C270" s="675" t="s">
        <v>1459</v>
      </c>
      <c r="D270" s="675" t="s">
        <v>1379</v>
      </c>
      <c r="E270" s="675" t="s">
        <v>1384</v>
      </c>
      <c r="F270" s="675" t="s">
        <v>1665</v>
      </c>
      <c r="G270" s="675" t="s">
        <v>1384</v>
      </c>
      <c r="H270" s="675"/>
      <c r="I270" s="675"/>
      <c r="J270" s="675"/>
      <c r="K270" s="671" t="s">
        <v>1695</v>
      </c>
      <c r="L270" s="596">
        <f>SUM(L271:L273)</f>
        <v>0</v>
      </c>
      <c r="M270" s="596">
        <f t="shared" ref="M270:V270" si="88">SUM(M271:M273)</f>
        <v>0</v>
      </c>
      <c r="N270" s="596">
        <f t="shared" si="88"/>
        <v>0</v>
      </c>
      <c r="O270" s="596">
        <f t="shared" si="88"/>
        <v>0</v>
      </c>
      <c r="P270" s="596">
        <f t="shared" si="88"/>
        <v>0</v>
      </c>
      <c r="Q270" s="596">
        <f t="shared" si="88"/>
        <v>0</v>
      </c>
      <c r="R270" s="596">
        <f t="shared" si="88"/>
        <v>0</v>
      </c>
      <c r="S270" s="596">
        <f t="shared" si="88"/>
        <v>0</v>
      </c>
      <c r="T270" s="596">
        <f t="shared" si="88"/>
        <v>0</v>
      </c>
      <c r="U270" s="596">
        <f t="shared" si="88"/>
        <v>0</v>
      </c>
      <c r="V270" s="596">
        <f t="shared" si="88"/>
        <v>0</v>
      </c>
      <c r="W270" s="596"/>
      <c r="X270" s="714"/>
      <c r="Y270" s="714"/>
    </row>
    <row r="271" spans="1:25" ht="22.5" customHeight="1" thickTop="1" thickBot="1">
      <c r="A271" s="594">
        <v>1</v>
      </c>
      <c r="B271" s="594">
        <v>1</v>
      </c>
      <c r="C271" s="675" t="s">
        <v>1459</v>
      </c>
      <c r="D271" s="675" t="s">
        <v>1379</v>
      </c>
      <c r="E271" s="675" t="s">
        <v>1384</v>
      </c>
      <c r="F271" s="675" t="s">
        <v>1665</v>
      </c>
      <c r="G271" s="675" t="s">
        <v>1384</v>
      </c>
      <c r="H271" s="675" t="s">
        <v>1377</v>
      </c>
      <c r="I271" s="675"/>
      <c r="J271" s="675"/>
      <c r="K271" s="671" t="s">
        <v>1942</v>
      </c>
      <c r="L271" s="596"/>
      <c r="M271" s="596"/>
      <c r="N271" s="596"/>
      <c r="O271" s="595">
        <f>+L271+M271-N271</f>
        <v>0</v>
      </c>
      <c r="P271" s="596"/>
      <c r="Q271" s="596"/>
      <c r="R271" s="596"/>
      <c r="S271" s="596"/>
      <c r="T271" s="596"/>
      <c r="U271" s="596"/>
      <c r="V271" s="596"/>
      <c r="W271" s="596"/>
      <c r="X271" s="714"/>
      <c r="Y271" s="714"/>
    </row>
    <row r="272" spans="1:25" ht="22.5" customHeight="1" thickTop="1" thickBot="1">
      <c r="A272" s="594">
        <v>1</v>
      </c>
      <c r="B272" s="594">
        <v>1</v>
      </c>
      <c r="C272" s="675" t="s">
        <v>1459</v>
      </c>
      <c r="D272" s="675" t="s">
        <v>1379</v>
      </c>
      <c r="E272" s="675" t="s">
        <v>1384</v>
      </c>
      <c r="F272" s="675" t="s">
        <v>1665</v>
      </c>
      <c r="G272" s="675" t="s">
        <v>1384</v>
      </c>
      <c r="H272" s="675" t="s">
        <v>1459</v>
      </c>
      <c r="I272" s="675"/>
      <c r="J272" s="675"/>
      <c r="K272" s="671" t="s">
        <v>1943</v>
      </c>
      <c r="L272" s="596"/>
      <c r="M272" s="596"/>
      <c r="N272" s="596"/>
      <c r="O272" s="595">
        <f>+L272+M272-N272</f>
        <v>0</v>
      </c>
      <c r="P272" s="596"/>
      <c r="Q272" s="596"/>
      <c r="R272" s="596"/>
      <c r="S272" s="596"/>
      <c r="T272" s="596"/>
      <c r="U272" s="596"/>
      <c r="V272" s="596"/>
      <c r="W272" s="596"/>
      <c r="X272" s="714"/>
      <c r="Y272" s="714"/>
    </row>
    <row r="273" spans="1:25" ht="22.5" customHeight="1" thickTop="1" thickBot="1">
      <c r="A273" s="594">
        <v>1</v>
      </c>
      <c r="B273" s="594">
        <v>1</v>
      </c>
      <c r="C273" s="675" t="s">
        <v>1459</v>
      </c>
      <c r="D273" s="675" t="s">
        <v>1379</v>
      </c>
      <c r="E273" s="675" t="s">
        <v>1384</v>
      </c>
      <c r="F273" s="675" t="s">
        <v>1665</v>
      </c>
      <c r="G273" s="675" t="s">
        <v>1384</v>
      </c>
      <c r="H273" s="675" t="s">
        <v>1796</v>
      </c>
      <c r="I273" s="675"/>
      <c r="J273" s="675"/>
      <c r="K273" s="671" t="s">
        <v>1944</v>
      </c>
      <c r="L273" s="596"/>
      <c r="M273" s="596"/>
      <c r="N273" s="596"/>
      <c r="O273" s="595">
        <f>+L273+M273-N273</f>
        <v>0</v>
      </c>
      <c r="P273" s="596"/>
      <c r="Q273" s="596"/>
      <c r="R273" s="596"/>
      <c r="S273" s="596"/>
      <c r="T273" s="596"/>
      <c r="U273" s="596"/>
      <c r="V273" s="596"/>
      <c r="W273" s="596"/>
      <c r="X273" s="714"/>
      <c r="Y273" s="714"/>
    </row>
    <row r="274" spans="1:25" ht="22.5" customHeight="1" thickTop="1" thickBot="1">
      <c r="A274" s="594">
        <v>1</v>
      </c>
      <c r="B274" s="594">
        <v>1</v>
      </c>
      <c r="C274" s="675" t="s">
        <v>1459</v>
      </c>
      <c r="D274" s="675" t="s">
        <v>1379</v>
      </c>
      <c r="E274" s="675" t="s">
        <v>1384</v>
      </c>
      <c r="F274" s="675" t="s">
        <v>1665</v>
      </c>
      <c r="G274" s="675" t="s">
        <v>1389</v>
      </c>
      <c r="H274" s="675"/>
      <c r="I274" s="675"/>
      <c r="J274" s="675"/>
      <c r="K274" s="671" t="s">
        <v>1696</v>
      </c>
      <c r="L274" s="596">
        <f>SUM(L275:L277)</f>
        <v>0</v>
      </c>
      <c r="M274" s="596">
        <f t="shared" ref="M274:V274" si="89">SUM(M275:M277)</f>
        <v>0</v>
      </c>
      <c r="N274" s="596">
        <f t="shared" si="89"/>
        <v>0</v>
      </c>
      <c r="O274" s="596">
        <f t="shared" si="89"/>
        <v>0</v>
      </c>
      <c r="P274" s="596">
        <f t="shared" si="89"/>
        <v>0</v>
      </c>
      <c r="Q274" s="596">
        <f t="shared" si="89"/>
        <v>0</v>
      </c>
      <c r="R274" s="596">
        <f t="shared" si="89"/>
        <v>0</v>
      </c>
      <c r="S274" s="596">
        <f t="shared" si="89"/>
        <v>0</v>
      </c>
      <c r="T274" s="596">
        <f t="shared" si="89"/>
        <v>0</v>
      </c>
      <c r="U274" s="596">
        <f t="shared" si="89"/>
        <v>0</v>
      </c>
      <c r="V274" s="596">
        <f t="shared" si="89"/>
        <v>0</v>
      </c>
      <c r="W274" s="596"/>
      <c r="X274" s="714"/>
      <c r="Y274" s="714"/>
    </row>
    <row r="275" spans="1:25" ht="22.5" customHeight="1" thickTop="1" thickBot="1">
      <c r="A275" s="594">
        <v>1</v>
      </c>
      <c r="B275" s="594">
        <v>1</v>
      </c>
      <c r="C275" s="675" t="s">
        <v>1459</v>
      </c>
      <c r="D275" s="675" t="s">
        <v>1379</v>
      </c>
      <c r="E275" s="675" t="s">
        <v>1384</v>
      </c>
      <c r="F275" s="675" t="s">
        <v>1665</v>
      </c>
      <c r="G275" s="675" t="s">
        <v>1389</v>
      </c>
      <c r="H275" s="675" t="s">
        <v>1377</v>
      </c>
      <c r="I275" s="675"/>
      <c r="J275" s="675"/>
      <c r="K275" s="671" t="s">
        <v>1945</v>
      </c>
      <c r="L275" s="596"/>
      <c r="M275" s="596"/>
      <c r="N275" s="596"/>
      <c r="O275" s="595">
        <f>+L275+M275-N275</f>
        <v>0</v>
      </c>
      <c r="P275" s="596"/>
      <c r="Q275" s="596"/>
      <c r="R275" s="596"/>
      <c r="S275" s="596"/>
      <c r="T275" s="596"/>
      <c r="U275" s="596"/>
      <c r="V275" s="596"/>
      <c r="W275" s="596"/>
      <c r="X275" s="714"/>
      <c r="Y275" s="714"/>
    </row>
    <row r="276" spans="1:25" ht="22.5" customHeight="1" thickTop="1" thickBot="1">
      <c r="A276" s="594">
        <v>1</v>
      </c>
      <c r="B276" s="594">
        <v>1</v>
      </c>
      <c r="C276" s="675" t="s">
        <v>1459</v>
      </c>
      <c r="D276" s="675" t="s">
        <v>1379</v>
      </c>
      <c r="E276" s="675" t="s">
        <v>1384</v>
      </c>
      <c r="F276" s="675" t="s">
        <v>1665</v>
      </c>
      <c r="G276" s="675" t="s">
        <v>1389</v>
      </c>
      <c r="H276" s="675" t="s">
        <v>1459</v>
      </c>
      <c r="I276" s="675"/>
      <c r="J276" s="675"/>
      <c r="K276" s="671" t="s">
        <v>1946</v>
      </c>
      <c r="L276" s="596"/>
      <c r="M276" s="596"/>
      <c r="N276" s="596"/>
      <c r="O276" s="595">
        <f>+L276+M276-N276</f>
        <v>0</v>
      </c>
      <c r="P276" s="596"/>
      <c r="Q276" s="596"/>
      <c r="R276" s="596"/>
      <c r="S276" s="596"/>
      <c r="T276" s="596"/>
      <c r="U276" s="596"/>
      <c r="V276" s="596"/>
      <c r="W276" s="596"/>
      <c r="X276" s="714"/>
      <c r="Y276" s="714"/>
    </row>
    <row r="277" spans="1:25" ht="22.5" customHeight="1" thickTop="1" thickBot="1">
      <c r="A277" s="594">
        <v>1</v>
      </c>
      <c r="B277" s="594">
        <v>1</v>
      </c>
      <c r="C277" s="675" t="s">
        <v>1459</v>
      </c>
      <c r="D277" s="675" t="s">
        <v>1379</v>
      </c>
      <c r="E277" s="675" t="s">
        <v>1384</v>
      </c>
      <c r="F277" s="675" t="s">
        <v>1665</v>
      </c>
      <c r="G277" s="675" t="s">
        <v>1389</v>
      </c>
      <c r="H277" s="675" t="s">
        <v>1796</v>
      </c>
      <c r="I277" s="675"/>
      <c r="J277" s="675"/>
      <c r="K277" s="671" t="s">
        <v>1947</v>
      </c>
      <c r="L277" s="596"/>
      <c r="M277" s="596"/>
      <c r="N277" s="596"/>
      <c r="O277" s="595">
        <f>+L277+M277-N277</f>
        <v>0</v>
      </c>
      <c r="P277" s="596"/>
      <c r="Q277" s="596"/>
      <c r="R277" s="596"/>
      <c r="S277" s="596"/>
      <c r="T277" s="596"/>
      <c r="U277" s="596"/>
      <c r="V277" s="596"/>
      <c r="W277" s="596"/>
      <c r="X277" s="714"/>
      <c r="Y277" s="714"/>
    </row>
    <row r="278" spans="1:25" ht="22.5" customHeight="1" thickTop="1" thickBot="1">
      <c r="A278" s="594">
        <v>1</v>
      </c>
      <c r="B278" s="594">
        <v>1</v>
      </c>
      <c r="C278" s="675" t="s">
        <v>1459</v>
      </c>
      <c r="D278" s="675" t="s">
        <v>1379</v>
      </c>
      <c r="E278" s="675" t="s">
        <v>1384</v>
      </c>
      <c r="F278" s="675" t="s">
        <v>1675</v>
      </c>
      <c r="G278" s="675"/>
      <c r="H278" s="675"/>
      <c r="I278" s="675"/>
      <c r="J278" s="675"/>
      <c r="K278" s="671" t="s">
        <v>1427</v>
      </c>
      <c r="L278" s="596">
        <f>+L279+L283</f>
        <v>0</v>
      </c>
      <c r="M278" s="596">
        <f t="shared" ref="M278:V278" si="90">+M279+M283</f>
        <v>0</v>
      </c>
      <c r="N278" s="596">
        <f t="shared" si="90"/>
        <v>0</v>
      </c>
      <c r="O278" s="596">
        <f t="shared" si="90"/>
        <v>0</v>
      </c>
      <c r="P278" s="596">
        <f t="shared" si="90"/>
        <v>0</v>
      </c>
      <c r="Q278" s="596">
        <f t="shared" si="90"/>
        <v>0</v>
      </c>
      <c r="R278" s="596">
        <f t="shared" si="90"/>
        <v>0</v>
      </c>
      <c r="S278" s="596">
        <f t="shared" si="90"/>
        <v>0</v>
      </c>
      <c r="T278" s="596">
        <f t="shared" si="90"/>
        <v>0</v>
      </c>
      <c r="U278" s="596">
        <f t="shared" si="90"/>
        <v>0</v>
      </c>
      <c r="V278" s="596">
        <f t="shared" si="90"/>
        <v>0</v>
      </c>
      <c r="W278" s="596"/>
      <c r="X278" s="714"/>
      <c r="Y278" s="714"/>
    </row>
    <row r="279" spans="1:25" ht="22.5" customHeight="1" thickTop="1" thickBot="1">
      <c r="A279" s="594">
        <v>1</v>
      </c>
      <c r="B279" s="594">
        <v>1</v>
      </c>
      <c r="C279" s="675" t="s">
        <v>1459</v>
      </c>
      <c r="D279" s="675" t="s">
        <v>1379</v>
      </c>
      <c r="E279" s="675" t="s">
        <v>1384</v>
      </c>
      <c r="F279" s="675" t="s">
        <v>1675</v>
      </c>
      <c r="G279" s="675" t="s">
        <v>1379</v>
      </c>
      <c r="H279" s="675"/>
      <c r="I279" s="675"/>
      <c r="J279" s="675"/>
      <c r="K279" s="671" t="s">
        <v>1428</v>
      </c>
      <c r="L279" s="596">
        <f>SUM(L280:L282)</f>
        <v>0</v>
      </c>
      <c r="M279" s="596">
        <f t="shared" ref="M279:V279" si="91">SUM(M280:M282)</f>
        <v>0</v>
      </c>
      <c r="N279" s="596">
        <f t="shared" si="91"/>
        <v>0</v>
      </c>
      <c r="O279" s="596">
        <f t="shared" si="91"/>
        <v>0</v>
      </c>
      <c r="P279" s="596">
        <f t="shared" si="91"/>
        <v>0</v>
      </c>
      <c r="Q279" s="596">
        <f t="shared" si="91"/>
        <v>0</v>
      </c>
      <c r="R279" s="596">
        <f t="shared" si="91"/>
        <v>0</v>
      </c>
      <c r="S279" s="596">
        <f t="shared" si="91"/>
        <v>0</v>
      </c>
      <c r="T279" s="596">
        <f t="shared" si="91"/>
        <v>0</v>
      </c>
      <c r="U279" s="596">
        <f t="shared" si="91"/>
        <v>0</v>
      </c>
      <c r="V279" s="596">
        <f t="shared" si="91"/>
        <v>0</v>
      </c>
      <c r="W279" s="596"/>
      <c r="X279" s="714"/>
      <c r="Y279" s="714"/>
    </row>
    <row r="280" spans="1:25" ht="22.5" customHeight="1" thickTop="1" thickBot="1">
      <c r="A280" s="594">
        <v>1</v>
      </c>
      <c r="B280" s="594">
        <v>1</v>
      </c>
      <c r="C280" s="675" t="s">
        <v>1459</v>
      </c>
      <c r="D280" s="675" t="s">
        <v>1379</v>
      </c>
      <c r="E280" s="675" t="s">
        <v>1384</v>
      </c>
      <c r="F280" s="675" t="s">
        <v>1675</v>
      </c>
      <c r="G280" s="675" t="s">
        <v>1379</v>
      </c>
      <c r="H280" s="675" t="s">
        <v>1377</v>
      </c>
      <c r="I280" s="675"/>
      <c r="J280" s="675"/>
      <c r="K280" s="671" t="s">
        <v>1948</v>
      </c>
      <c r="L280" s="596"/>
      <c r="M280" s="596"/>
      <c r="N280" s="596"/>
      <c r="O280" s="595">
        <f>+L280+M280-N280</f>
        <v>0</v>
      </c>
      <c r="P280" s="596"/>
      <c r="Q280" s="596"/>
      <c r="R280" s="596"/>
      <c r="S280" s="596"/>
      <c r="T280" s="596"/>
      <c r="U280" s="596"/>
      <c r="V280" s="596"/>
      <c r="W280" s="596"/>
      <c r="X280" s="714"/>
      <c r="Y280" s="714"/>
    </row>
    <row r="281" spans="1:25" ht="22.5" customHeight="1" thickTop="1" thickBot="1">
      <c r="A281" s="594">
        <v>1</v>
      </c>
      <c r="B281" s="594">
        <v>1</v>
      </c>
      <c r="C281" s="675" t="s">
        <v>1459</v>
      </c>
      <c r="D281" s="675" t="s">
        <v>1379</v>
      </c>
      <c r="E281" s="675" t="s">
        <v>1384</v>
      </c>
      <c r="F281" s="675" t="s">
        <v>1675</v>
      </c>
      <c r="G281" s="675" t="s">
        <v>1379</v>
      </c>
      <c r="H281" s="675" t="s">
        <v>1459</v>
      </c>
      <c r="I281" s="675"/>
      <c r="J281" s="675"/>
      <c r="K281" s="671" t="s">
        <v>1949</v>
      </c>
      <c r="L281" s="596"/>
      <c r="M281" s="596"/>
      <c r="N281" s="596"/>
      <c r="O281" s="595">
        <f>+L281+M281-N281</f>
        <v>0</v>
      </c>
      <c r="P281" s="596"/>
      <c r="Q281" s="596"/>
      <c r="R281" s="596"/>
      <c r="S281" s="596"/>
      <c r="T281" s="596"/>
      <c r="U281" s="596"/>
      <c r="V281" s="596"/>
      <c r="W281" s="596"/>
      <c r="X281" s="714"/>
      <c r="Y281" s="714"/>
    </row>
    <row r="282" spans="1:25" ht="22.5" customHeight="1" thickTop="1" thickBot="1">
      <c r="A282" s="594">
        <v>1</v>
      </c>
      <c r="B282" s="594">
        <v>1</v>
      </c>
      <c r="C282" s="675" t="s">
        <v>1459</v>
      </c>
      <c r="D282" s="675" t="s">
        <v>1379</v>
      </c>
      <c r="E282" s="675" t="s">
        <v>1384</v>
      </c>
      <c r="F282" s="675" t="s">
        <v>1675</v>
      </c>
      <c r="G282" s="675" t="s">
        <v>1379</v>
      </c>
      <c r="H282" s="675" t="s">
        <v>1796</v>
      </c>
      <c r="I282" s="675"/>
      <c r="J282" s="675"/>
      <c r="K282" s="671" t="s">
        <v>1950</v>
      </c>
      <c r="L282" s="596"/>
      <c r="M282" s="596"/>
      <c r="N282" s="596"/>
      <c r="O282" s="595">
        <f>+L282+M282-N282</f>
        <v>0</v>
      </c>
      <c r="P282" s="596"/>
      <c r="Q282" s="596"/>
      <c r="R282" s="596"/>
      <c r="S282" s="596"/>
      <c r="T282" s="596"/>
      <c r="U282" s="596"/>
      <c r="V282" s="596"/>
      <c r="W282" s="596"/>
      <c r="X282" s="714"/>
      <c r="Y282" s="714"/>
    </row>
    <row r="283" spans="1:25" ht="22.5" customHeight="1" thickTop="1" thickBot="1">
      <c r="A283" s="594">
        <v>1</v>
      </c>
      <c r="B283" s="594">
        <v>1</v>
      </c>
      <c r="C283" s="675" t="s">
        <v>1459</v>
      </c>
      <c r="D283" s="675" t="s">
        <v>1379</v>
      </c>
      <c r="E283" s="675" t="s">
        <v>1384</v>
      </c>
      <c r="F283" s="675" t="s">
        <v>1675</v>
      </c>
      <c r="G283" s="675" t="s">
        <v>1384</v>
      </c>
      <c r="H283" s="675"/>
      <c r="I283" s="675"/>
      <c r="J283" s="675"/>
      <c r="K283" s="671" t="s">
        <v>1612</v>
      </c>
      <c r="L283" s="596">
        <f>SUM(L284:L286)</f>
        <v>0</v>
      </c>
      <c r="M283" s="596">
        <f t="shared" ref="M283:V283" si="92">SUM(M284:M286)</f>
        <v>0</v>
      </c>
      <c r="N283" s="596">
        <f t="shared" si="92"/>
        <v>0</v>
      </c>
      <c r="O283" s="596">
        <f t="shared" si="92"/>
        <v>0</v>
      </c>
      <c r="P283" s="596">
        <f t="shared" si="92"/>
        <v>0</v>
      </c>
      <c r="Q283" s="596">
        <f t="shared" si="92"/>
        <v>0</v>
      </c>
      <c r="R283" s="596">
        <f t="shared" si="92"/>
        <v>0</v>
      </c>
      <c r="S283" s="596">
        <f t="shared" si="92"/>
        <v>0</v>
      </c>
      <c r="T283" s="596">
        <f t="shared" si="92"/>
        <v>0</v>
      </c>
      <c r="U283" s="596">
        <f t="shared" si="92"/>
        <v>0</v>
      </c>
      <c r="V283" s="596">
        <f t="shared" si="92"/>
        <v>0</v>
      </c>
      <c r="W283" s="596"/>
      <c r="X283" s="714"/>
      <c r="Y283" s="714"/>
    </row>
    <row r="284" spans="1:25" ht="22.5" customHeight="1" thickTop="1" thickBot="1">
      <c r="A284" s="594">
        <v>1</v>
      </c>
      <c r="B284" s="594">
        <v>1</v>
      </c>
      <c r="C284" s="675" t="s">
        <v>1459</v>
      </c>
      <c r="D284" s="675" t="s">
        <v>1379</v>
      </c>
      <c r="E284" s="675" t="s">
        <v>1384</v>
      </c>
      <c r="F284" s="675" t="s">
        <v>1675</v>
      </c>
      <c r="G284" s="675" t="s">
        <v>1384</v>
      </c>
      <c r="H284" s="675" t="s">
        <v>1377</v>
      </c>
      <c r="I284" s="675"/>
      <c r="J284" s="675"/>
      <c r="K284" s="671" t="s">
        <v>1951</v>
      </c>
      <c r="L284" s="596"/>
      <c r="M284" s="596"/>
      <c r="N284" s="596"/>
      <c r="O284" s="595">
        <f>+L284+M284-N284</f>
        <v>0</v>
      </c>
      <c r="P284" s="596"/>
      <c r="Q284" s="596"/>
      <c r="R284" s="596"/>
      <c r="S284" s="596"/>
      <c r="T284" s="596"/>
      <c r="U284" s="596"/>
      <c r="V284" s="596"/>
      <c r="W284" s="596"/>
      <c r="X284" s="714"/>
      <c r="Y284" s="714"/>
    </row>
    <row r="285" spans="1:25" ht="22.5" customHeight="1" thickTop="1" thickBot="1">
      <c r="A285" s="594">
        <v>1</v>
      </c>
      <c r="B285" s="594">
        <v>1</v>
      </c>
      <c r="C285" s="675" t="s">
        <v>1459</v>
      </c>
      <c r="D285" s="675" t="s">
        <v>1379</v>
      </c>
      <c r="E285" s="675" t="s">
        <v>1384</v>
      </c>
      <c r="F285" s="675" t="s">
        <v>1675</v>
      </c>
      <c r="G285" s="675" t="s">
        <v>1384</v>
      </c>
      <c r="H285" s="675" t="s">
        <v>1459</v>
      </c>
      <c r="I285" s="675"/>
      <c r="J285" s="675"/>
      <c r="K285" s="671" t="s">
        <v>1952</v>
      </c>
      <c r="L285" s="596"/>
      <c r="M285" s="596"/>
      <c r="N285" s="596"/>
      <c r="O285" s="595">
        <f>+L285+M285-N285</f>
        <v>0</v>
      </c>
      <c r="P285" s="596"/>
      <c r="Q285" s="596"/>
      <c r="R285" s="596"/>
      <c r="S285" s="596"/>
      <c r="T285" s="596"/>
      <c r="U285" s="596"/>
      <c r="V285" s="596"/>
      <c r="W285" s="596"/>
      <c r="X285" s="714"/>
      <c r="Y285" s="714"/>
    </row>
    <row r="286" spans="1:25" ht="22.5" customHeight="1" thickTop="1" thickBot="1">
      <c r="A286" s="594">
        <v>1</v>
      </c>
      <c r="B286" s="594">
        <v>1</v>
      </c>
      <c r="C286" s="675" t="s">
        <v>1459</v>
      </c>
      <c r="D286" s="675" t="s">
        <v>1379</v>
      </c>
      <c r="E286" s="675" t="s">
        <v>1384</v>
      </c>
      <c r="F286" s="675" t="s">
        <v>1675</v>
      </c>
      <c r="G286" s="675" t="s">
        <v>1384</v>
      </c>
      <c r="H286" s="675" t="s">
        <v>1796</v>
      </c>
      <c r="I286" s="675"/>
      <c r="J286" s="675"/>
      <c r="K286" s="671" t="s">
        <v>1953</v>
      </c>
      <c r="L286" s="596"/>
      <c r="M286" s="596"/>
      <c r="N286" s="596"/>
      <c r="O286" s="595">
        <f>+L286+M286-N286</f>
        <v>0</v>
      </c>
      <c r="P286" s="596"/>
      <c r="Q286" s="596"/>
      <c r="R286" s="596"/>
      <c r="S286" s="596"/>
      <c r="T286" s="596"/>
      <c r="U286" s="596"/>
      <c r="V286" s="596"/>
      <c r="W286" s="596"/>
      <c r="X286" s="714"/>
      <c r="Y286" s="714"/>
    </row>
    <row r="287" spans="1:25" ht="22.5" customHeight="1" thickTop="1" thickBot="1">
      <c r="A287" s="594">
        <v>1</v>
      </c>
      <c r="B287" s="675" t="s">
        <v>1377</v>
      </c>
      <c r="C287" s="675" t="s">
        <v>1459</v>
      </c>
      <c r="D287" s="675" t="s">
        <v>1389</v>
      </c>
      <c r="E287" s="675"/>
      <c r="F287" s="675"/>
      <c r="G287" s="675"/>
      <c r="H287" s="675"/>
      <c r="I287" s="675"/>
      <c r="J287" s="675"/>
      <c r="K287" s="671" t="s">
        <v>1613</v>
      </c>
      <c r="L287" s="596">
        <f>+L288+L292+L296+L300+L304</f>
        <v>0</v>
      </c>
      <c r="M287" s="596">
        <f t="shared" ref="M287:V287" si="93">+M288+M292+M296+M300+M304</f>
        <v>0</v>
      </c>
      <c r="N287" s="596">
        <f t="shared" si="93"/>
        <v>0</v>
      </c>
      <c r="O287" s="596">
        <f t="shared" si="93"/>
        <v>0</v>
      </c>
      <c r="P287" s="596">
        <f t="shared" si="93"/>
        <v>0</v>
      </c>
      <c r="Q287" s="596">
        <f t="shared" si="93"/>
        <v>0</v>
      </c>
      <c r="R287" s="596">
        <f t="shared" si="93"/>
        <v>0</v>
      </c>
      <c r="S287" s="596">
        <f t="shared" si="93"/>
        <v>0</v>
      </c>
      <c r="T287" s="596">
        <f t="shared" si="93"/>
        <v>0</v>
      </c>
      <c r="U287" s="596">
        <f t="shared" si="93"/>
        <v>0</v>
      </c>
      <c r="V287" s="596">
        <f t="shared" si="93"/>
        <v>0</v>
      </c>
      <c r="W287" s="596"/>
      <c r="X287" s="714"/>
      <c r="Y287" s="714"/>
    </row>
    <row r="288" spans="1:25" ht="22.5" customHeight="1" thickTop="1" thickBot="1">
      <c r="A288" s="594">
        <v>1</v>
      </c>
      <c r="B288" s="675" t="s">
        <v>1377</v>
      </c>
      <c r="C288" s="675" t="s">
        <v>1459</v>
      </c>
      <c r="D288" s="675" t="s">
        <v>1389</v>
      </c>
      <c r="E288" s="675" t="s">
        <v>1384</v>
      </c>
      <c r="F288" s="675"/>
      <c r="G288" s="675"/>
      <c r="H288" s="675"/>
      <c r="I288" s="675"/>
      <c r="J288" s="675"/>
      <c r="K288" s="671" t="s">
        <v>1697</v>
      </c>
      <c r="L288" s="596">
        <f>SUM(L289:L291)</f>
        <v>0</v>
      </c>
      <c r="M288" s="596">
        <f t="shared" ref="M288:V288" si="94">SUM(M289:M291)</f>
        <v>0</v>
      </c>
      <c r="N288" s="596">
        <f t="shared" si="94"/>
        <v>0</v>
      </c>
      <c r="O288" s="596">
        <f t="shared" si="94"/>
        <v>0</v>
      </c>
      <c r="P288" s="596">
        <f t="shared" si="94"/>
        <v>0</v>
      </c>
      <c r="Q288" s="596">
        <f t="shared" si="94"/>
        <v>0</v>
      </c>
      <c r="R288" s="596">
        <f t="shared" si="94"/>
        <v>0</v>
      </c>
      <c r="S288" s="596">
        <f t="shared" si="94"/>
        <v>0</v>
      </c>
      <c r="T288" s="596">
        <f t="shared" si="94"/>
        <v>0</v>
      </c>
      <c r="U288" s="596">
        <f t="shared" si="94"/>
        <v>0</v>
      </c>
      <c r="V288" s="596">
        <f t="shared" si="94"/>
        <v>0</v>
      </c>
      <c r="W288" s="596"/>
      <c r="X288" s="714"/>
      <c r="Y288" s="714"/>
    </row>
    <row r="289" spans="1:25" ht="22.5" customHeight="1" thickTop="1" thickBot="1">
      <c r="A289" s="594">
        <v>1</v>
      </c>
      <c r="B289" s="675" t="s">
        <v>1377</v>
      </c>
      <c r="C289" s="675" t="s">
        <v>1459</v>
      </c>
      <c r="D289" s="675" t="s">
        <v>1389</v>
      </c>
      <c r="E289" s="675" t="s">
        <v>1384</v>
      </c>
      <c r="F289" s="675" t="s">
        <v>1377</v>
      </c>
      <c r="G289" s="675"/>
      <c r="H289" s="675"/>
      <c r="I289" s="675"/>
      <c r="J289" s="675"/>
      <c r="K289" s="671" t="s">
        <v>1954</v>
      </c>
      <c r="L289" s="596"/>
      <c r="M289" s="596"/>
      <c r="N289" s="596"/>
      <c r="O289" s="595">
        <f>+L289+M289-N289</f>
        <v>0</v>
      </c>
      <c r="P289" s="596"/>
      <c r="Q289" s="596"/>
      <c r="R289" s="596"/>
      <c r="S289" s="596"/>
      <c r="T289" s="596"/>
      <c r="U289" s="596"/>
      <c r="V289" s="596"/>
      <c r="W289" s="596"/>
      <c r="X289" s="714"/>
      <c r="Y289" s="714"/>
    </row>
    <row r="290" spans="1:25" ht="22.5" customHeight="1" thickTop="1" thickBot="1">
      <c r="A290" s="594">
        <v>1</v>
      </c>
      <c r="B290" s="675" t="s">
        <v>1377</v>
      </c>
      <c r="C290" s="675" t="s">
        <v>1459</v>
      </c>
      <c r="D290" s="675" t="s">
        <v>1389</v>
      </c>
      <c r="E290" s="675" t="s">
        <v>1384</v>
      </c>
      <c r="F290" s="675" t="s">
        <v>1459</v>
      </c>
      <c r="G290" s="675"/>
      <c r="H290" s="675"/>
      <c r="I290" s="675"/>
      <c r="J290" s="675"/>
      <c r="K290" s="671" t="s">
        <v>1955</v>
      </c>
      <c r="L290" s="596"/>
      <c r="M290" s="596"/>
      <c r="N290" s="596"/>
      <c r="O290" s="595">
        <f>+L290+M290-N290</f>
        <v>0</v>
      </c>
      <c r="P290" s="596"/>
      <c r="Q290" s="596"/>
      <c r="R290" s="596"/>
      <c r="S290" s="596"/>
      <c r="T290" s="596"/>
      <c r="U290" s="596"/>
      <c r="V290" s="596"/>
      <c r="W290" s="596"/>
      <c r="X290" s="714"/>
      <c r="Y290" s="714"/>
    </row>
    <row r="291" spans="1:25" ht="22.5" customHeight="1" thickTop="1" thickBot="1">
      <c r="A291" s="594">
        <v>1</v>
      </c>
      <c r="B291" s="675" t="s">
        <v>1377</v>
      </c>
      <c r="C291" s="675" t="s">
        <v>1459</v>
      </c>
      <c r="D291" s="675" t="s">
        <v>1389</v>
      </c>
      <c r="E291" s="675" t="s">
        <v>1384</v>
      </c>
      <c r="F291" s="675" t="s">
        <v>1796</v>
      </c>
      <c r="G291" s="675"/>
      <c r="H291" s="675"/>
      <c r="I291" s="675"/>
      <c r="J291" s="675"/>
      <c r="K291" s="671" t="s">
        <v>1956</v>
      </c>
      <c r="L291" s="596"/>
      <c r="M291" s="596"/>
      <c r="N291" s="596"/>
      <c r="O291" s="595">
        <f>+L291+M291-N291</f>
        <v>0</v>
      </c>
      <c r="P291" s="596"/>
      <c r="Q291" s="596"/>
      <c r="R291" s="596"/>
      <c r="S291" s="596"/>
      <c r="T291" s="596"/>
      <c r="U291" s="596"/>
      <c r="V291" s="596"/>
      <c r="W291" s="596"/>
      <c r="X291" s="714"/>
      <c r="Y291" s="714"/>
    </row>
    <row r="292" spans="1:25" ht="22.5" customHeight="1" thickTop="1" thickBot="1">
      <c r="A292" s="594">
        <v>1</v>
      </c>
      <c r="B292" s="675" t="s">
        <v>1377</v>
      </c>
      <c r="C292" s="675" t="s">
        <v>1459</v>
      </c>
      <c r="D292" s="675" t="s">
        <v>1389</v>
      </c>
      <c r="E292" s="675" t="s">
        <v>1389</v>
      </c>
      <c r="F292" s="675"/>
      <c r="G292" s="675"/>
      <c r="H292" s="675"/>
      <c r="I292" s="675"/>
      <c r="J292" s="675"/>
      <c r="K292" s="671" t="s">
        <v>1614</v>
      </c>
      <c r="L292" s="596">
        <f>SUM(L293:L295)</f>
        <v>0</v>
      </c>
      <c r="M292" s="596">
        <f t="shared" ref="M292:V292" si="95">SUM(M293:M295)</f>
        <v>0</v>
      </c>
      <c r="N292" s="596">
        <f t="shared" si="95"/>
        <v>0</v>
      </c>
      <c r="O292" s="596">
        <f t="shared" si="95"/>
        <v>0</v>
      </c>
      <c r="P292" s="596">
        <f t="shared" si="95"/>
        <v>0</v>
      </c>
      <c r="Q292" s="596">
        <f t="shared" si="95"/>
        <v>0</v>
      </c>
      <c r="R292" s="596">
        <f t="shared" si="95"/>
        <v>0</v>
      </c>
      <c r="S292" s="596">
        <f t="shared" si="95"/>
        <v>0</v>
      </c>
      <c r="T292" s="596">
        <f t="shared" si="95"/>
        <v>0</v>
      </c>
      <c r="U292" s="596">
        <f t="shared" si="95"/>
        <v>0</v>
      </c>
      <c r="V292" s="596">
        <f t="shared" si="95"/>
        <v>0</v>
      </c>
      <c r="W292" s="596"/>
      <c r="X292" s="714"/>
      <c r="Y292" s="714"/>
    </row>
    <row r="293" spans="1:25" ht="22.5" customHeight="1" thickTop="1" thickBot="1">
      <c r="A293" s="594">
        <v>1</v>
      </c>
      <c r="B293" s="675" t="s">
        <v>1377</v>
      </c>
      <c r="C293" s="675" t="s">
        <v>1459</v>
      </c>
      <c r="D293" s="675" t="s">
        <v>1389</v>
      </c>
      <c r="E293" s="675" t="s">
        <v>1389</v>
      </c>
      <c r="F293" s="675" t="s">
        <v>1377</v>
      </c>
      <c r="G293" s="675"/>
      <c r="H293" s="675"/>
      <c r="I293" s="675"/>
      <c r="J293" s="675"/>
      <c r="K293" s="671" t="s">
        <v>1957</v>
      </c>
      <c r="L293" s="596"/>
      <c r="M293" s="596"/>
      <c r="N293" s="596"/>
      <c r="O293" s="595">
        <f>+L293+M293-N293</f>
        <v>0</v>
      </c>
      <c r="P293" s="596"/>
      <c r="Q293" s="596"/>
      <c r="R293" s="596"/>
      <c r="S293" s="596"/>
      <c r="T293" s="596"/>
      <c r="U293" s="596"/>
      <c r="V293" s="596"/>
      <c r="W293" s="596"/>
      <c r="X293" s="714"/>
      <c r="Y293" s="714"/>
    </row>
    <row r="294" spans="1:25" ht="22.5" customHeight="1" thickTop="1" thickBot="1">
      <c r="A294" s="594">
        <v>1</v>
      </c>
      <c r="B294" s="675" t="s">
        <v>1377</v>
      </c>
      <c r="C294" s="675" t="s">
        <v>1459</v>
      </c>
      <c r="D294" s="675" t="s">
        <v>1389</v>
      </c>
      <c r="E294" s="675" t="s">
        <v>1389</v>
      </c>
      <c r="F294" s="675" t="s">
        <v>1459</v>
      </c>
      <c r="G294" s="675"/>
      <c r="H294" s="675"/>
      <c r="I294" s="675"/>
      <c r="J294" s="675"/>
      <c r="K294" s="671" t="s">
        <v>1958</v>
      </c>
      <c r="L294" s="596"/>
      <c r="M294" s="596"/>
      <c r="N294" s="596"/>
      <c r="O294" s="595">
        <f>+L294+M294-N294</f>
        <v>0</v>
      </c>
      <c r="P294" s="596"/>
      <c r="Q294" s="596"/>
      <c r="R294" s="596"/>
      <c r="S294" s="596"/>
      <c r="T294" s="596"/>
      <c r="U294" s="596"/>
      <c r="V294" s="596"/>
      <c r="W294" s="596"/>
      <c r="X294" s="714"/>
      <c r="Y294" s="714"/>
    </row>
    <row r="295" spans="1:25" ht="22.5" customHeight="1" thickTop="1" thickBot="1">
      <c r="A295" s="594">
        <v>1</v>
      </c>
      <c r="B295" s="675" t="s">
        <v>1377</v>
      </c>
      <c r="C295" s="675" t="s">
        <v>1459</v>
      </c>
      <c r="D295" s="675" t="s">
        <v>1389</v>
      </c>
      <c r="E295" s="675" t="s">
        <v>1389</v>
      </c>
      <c r="F295" s="675" t="s">
        <v>1796</v>
      </c>
      <c r="G295" s="675"/>
      <c r="H295" s="675"/>
      <c r="I295" s="675"/>
      <c r="J295" s="675"/>
      <c r="K295" s="671" t="s">
        <v>1959</v>
      </c>
      <c r="L295" s="596"/>
      <c r="M295" s="596"/>
      <c r="N295" s="596"/>
      <c r="O295" s="595">
        <f>+L295+M295-N295</f>
        <v>0</v>
      </c>
      <c r="P295" s="596"/>
      <c r="Q295" s="596"/>
      <c r="R295" s="596"/>
      <c r="S295" s="596"/>
      <c r="T295" s="596"/>
      <c r="U295" s="596"/>
      <c r="V295" s="596"/>
      <c r="W295" s="596"/>
      <c r="X295" s="714"/>
      <c r="Y295" s="714"/>
    </row>
    <row r="296" spans="1:25" ht="22.5" customHeight="1" thickTop="1" thickBot="1">
      <c r="A296" s="594">
        <v>1</v>
      </c>
      <c r="B296" s="675" t="s">
        <v>1377</v>
      </c>
      <c r="C296" s="675" t="s">
        <v>1459</v>
      </c>
      <c r="D296" s="675" t="s">
        <v>1389</v>
      </c>
      <c r="E296" s="675" t="s">
        <v>1390</v>
      </c>
      <c r="F296" s="675"/>
      <c r="G296" s="675"/>
      <c r="H296" s="675"/>
      <c r="I296" s="675"/>
      <c r="J296" s="675"/>
      <c r="K296" s="671" t="s">
        <v>1615</v>
      </c>
      <c r="L296" s="596">
        <f>SUM(L297:L299)</f>
        <v>0</v>
      </c>
      <c r="M296" s="596">
        <f t="shared" ref="M296:V296" si="96">SUM(M297:M299)</f>
        <v>0</v>
      </c>
      <c r="N296" s="596">
        <f t="shared" si="96"/>
        <v>0</v>
      </c>
      <c r="O296" s="596">
        <f t="shared" si="96"/>
        <v>0</v>
      </c>
      <c r="P296" s="596">
        <f t="shared" si="96"/>
        <v>0</v>
      </c>
      <c r="Q296" s="596">
        <f t="shared" si="96"/>
        <v>0</v>
      </c>
      <c r="R296" s="596">
        <f t="shared" si="96"/>
        <v>0</v>
      </c>
      <c r="S296" s="596">
        <f t="shared" si="96"/>
        <v>0</v>
      </c>
      <c r="T296" s="596">
        <f t="shared" si="96"/>
        <v>0</v>
      </c>
      <c r="U296" s="596">
        <f t="shared" si="96"/>
        <v>0</v>
      </c>
      <c r="V296" s="596">
        <f t="shared" si="96"/>
        <v>0</v>
      </c>
      <c r="W296" s="596"/>
      <c r="X296" s="714"/>
      <c r="Y296" s="714"/>
    </row>
    <row r="297" spans="1:25" ht="22.5" customHeight="1" thickTop="1" thickBot="1">
      <c r="A297" s="594">
        <v>1</v>
      </c>
      <c r="B297" s="675" t="s">
        <v>1377</v>
      </c>
      <c r="C297" s="675" t="s">
        <v>1459</v>
      </c>
      <c r="D297" s="675" t="s">
        <v>1389</v>
      </c>
      <c r="E297" s="675" t="s">
        <v>1390</v>
      </c>
      <c r="F297" s="675" t="s">
        <v>1377</v>
      </c>
      <c r="G297" s="675"/>
      <c r="H297" s="675"/>
      <c r="I297" s="675"/>
      <c r="J297" s="675"/>
      <c r="K297" s="671" t="s">
        <v>1960</v>
      </c>
      <c r="L297" s="596"/>
      <c r="M297" s="596"/>
      <c r="N297" s="596"/>
      <c r="O297" s="595">
        <f>+L297+M297-N297</f>
        <v>0</v>
      </c>
      <c r="P297" s="596"/>
      <c r="Q297" s="596"/>
      <c r="R297" s="596"/>
      <c r="S297" s="596"/>
      <c r="T297" s="596"/>
      <c r="U297" s="596"/>
      <c r="V297" s="596"/>
      <c r="W297" s="596"/>
      <c r="X297" s="714"/>
      <c r="Y297" s="714"/>
    </row>
    <row r="298" spans="1:25" ht="22.5" customHeight="1" thickTop="1" thickBot="1">
      <c r="A298" s="594">
        <v>1</v>
      </c>
      <c r="B298" s="675" t="s">
        <v>1377</v>
      </c>
      <c r="C298" s="675" t="s">
        <v>1459</v>
      </c>
      <c r="D298" s="675" t="s">
        <v>1389</v>
      </c>
      <c r="E298" s="675" t="s">
        <v>1390</v>
      </c>
      <c r="F298" s="675" t="s">
        <v>1459</v>
      </c>
      <c r="G298" s="675"/>
      <c r="H298" s="675"/>
      <c r="I298" s="675"/>
      <c r="J298" s="675"/>
      <c r="K298" s="671" t="s">
        <v>1961</v>
      </c>
      <c r="L298" s="596"/>
      <c r="M298" s="596"/>
      <c r="N298" s="596"/>
      <c r="O298" s="595">
        <f>+L298+M298-N298</f>
        <v>0</v>
      </c>
      <c r="P298" s="596"/>
      <c r="Q298" s="596"/>
      <c r="R298" s="596"/>
      <c r="S298" s="596"/>
      <c r="T298" s="596"/>
      <c r="U298" s="596"/>
      <c r="V298" s="596"/>
      <c r="W298" s="596"/>
      <c r="X298" s="714"/>
      <c r="Y298" s="714"/>
    </row>
    <row r="299" spans="1:25" ht="22.5" customHeight="1" thickTop="1" thickBot="1">
      <c r="A299" s="594">
        <v>1</v>
      </c>
      <c r="B299" s="675" t="s">
        <v>1377</v>
      </c>
      <c r="C299" s="675" t="s">
        <v>1459</v>
      </c>
      <c r="D299" s="675" t="s">
        <v>1389</v>
      </c>
      <c r="E299" s="675" t="s">
        <v>1390</v>
      </c>
      <c r="F299" s="675" t="s">
        <v>1796</v>
      </c>
      <c r="G299" s="675"/>
      <c r="H299" s="675"/>
      <c r="I299" s="675"/>
      <c r="J299" s="675"/>
      <c r="K299" s="671" t="s">
        <v>1962</v>
      </c>
      <c r="L299" s="596"/>
      <c r="M299" s="596"/>
      <c r="N299" s="596"/>
      <c r="O299" s="595">
        <f>+L299+M299-N299</f>
        <v>0</v>
      </c>
      <c r="P299" s="596"/>
      <c r="Q299" s="596"/>
      <c r="R299" s="596"/>
      <c r="S299" s="596"/>
      <c r="T299" s="596"/>
      <c r="U299" s="596"/>
      <c r="V299" s="596"/>
      <c r="W299" s="596"/>
      <c r="X299" s="714"/>
      <c r="Y299" s="714"/>
    </row>
    <row r="300" spans="1:25" ht="22.5" customHeight="1" thickTop="1" thickBot="1">
      <c r="A300" s="594">
        <v>1</v>
      </c>
      <c r="B300" s="675" t="s">
        <v>1377</v>
      </c>
      <c r="C300" s="675" t="s">
        <v>1459</v>
      </c>
      <c r="D300" s="675" t="s">
        <v>1389</v>
      </c>
      <c r="E300" s="675" t="s">
        <v>1394</v>
      </c>
      <c r="F300" s="675"/>
      <c r="G300" s="675"/>
      <c r="H300" s="675"/>
      <c r="I300" s="675"/>
      <c r="J300" s="675"/>
      <c r="K300" s="671" t="s">
        <v>1698</v>
      </c>
      <c r="L300" s="596">
        <f>SUM(L301:L303)</f>
        <v>0</v>
      </c>
      <c r="M300" s="596">
        <f t="shared" ref="M300:V300" si="97">SUM(M301:M303)</f>
        <v>0</v>
      </c>
      <c r="N300" s="596">
        <f t="shared" si="97"/>
        <v>0</v>
      </c>
      <c r="O300" s="596">
        <f t="shared" si="97"/>
        <v>0</v>
      </c>
      <c r="P300" s="596">
        <f t="shared" si="97"/>
        <v>0</v>
      </c>
      <c r="Q300" s="596">
        <f t="shared" si="97"/>
        <v>0</v>
      </c>
      <c r="R300" s="596">
        <f t="shared" si="97"/>
        <v>0</v>
      </c>
      <c r="S300" s="596">
        <f t="shared" si="97"/>
        <v>0</v>
      </c>
      <c r="T300" s="596">
        <f t="shared" si="97"/>
        <v>0</v>
      </c>
      <c r="U300" s="596">
        <f t="shared" si="97"/>
        <v>0</v>
      </c>
      <c r="V300" s="596">
        <f t="shared" si="97"/>
        <v>0</v>
      </c>
      <c r="W300" s="596"/>
      <c r="X300" s="714"/>
      <c r="Y300" s="714"/>
    </row>
    <row r="301" spans="1:25" ht="22.5" customHeight="1" thickTop="1" thickBot="1">
      <c r="A301" s="594">
        <v>1</v>
      </c>
      <c r="B301" s="675" t="s">
        <v>1377</v>
      </c>
      <c r="C301" s="675" t="s">
        <v>1459</v>
      </c>
      <c r="D301" s="675" t="s">
        <v>1389</v>
      </c>
      <c r="E301" s="675" t="s">
        <v>1394</v>
      </c>
      <c r="F301" s="675" t="s">
        <v>1377</v>
      </c>
      <c r="G301" s="675"/>
      <c r="H301" s="675"/>
      <c r="I301" s="675"/>
      <c r="J301" s="675"/>
      <c r="K301" s="671" t="s">
        <v>1963</v>
      </c>
      <c r="L301" s="596"/>
      <c r="M301" s="596"/>
      <c r="N301" s="596"/>
      <c r="O301" s="595">
        <f>+L301+M301-N301</f>
        <v>0</v>
      </c>
      <c r="P301" s="596"/>
      <c r="Q301" s="596"/>
      <c r="R301" s="596"/>
      <c r="S301" s="596"/>
      <c r="T301" s="596"/>
      <c r="U301" s="596"/>
      <c r="V301" s="596"/>
      <c r="W301" s="596"/>
      <c r="X301" s="714"/>
      <c r="Y301" s="714"/>
    </row>
    <row r="302" spans="1:25" ht="22.5" customHeight="1" thickTop="1" thickBot="1">
      <c r="A302" s="594">
        <v>1</v>
      </c>
      <c r="B302" s="675" t="s">
        <v>1377</v>
      </c>
      <c r="C302" s="675" t="s">
        <v>1459</v>
      </c>
      <c r="D302" s="675" t="s">
        <v>1389</v>
      </c>
      <c r="E302" s="675" t="s">
        <v>1394</v>
      </c>
      <c r="F302" s="675" t="s">
        <v>1459</v>
      </c>
      <c r="G302" s="675"/>
      <c r="H302" s="675"/>
      <c r="I302" s="675"/>
      <c r="J302" s="675"/>
      <c r="K302" s="671" t="s">
        <v>1964</v>
      </c>
      <c r="L302" s="596"/>
      <c r="M302" s="596"/>
      <c r="N302" s="596"/>
      <c r="O302" s="595">
        <f>+L302+M302-N302</f>
        <v>0</v>
      </c>
      <c r="P302" s="596"/>
      <c r="Q302" s="596"/>
      <c r="R302" s="596"/>
      <c r="S302" s="596"/>
      <c r="T302" s="596"/>
      <c r="U302" s="596"/>
      <c r="V302" s="596"/>
      <c r="W302" s="596"/>
      <c r="X302" s="714"/>
      <c r="Y302" s="714"/>
    </row>
    <row r="303" spans="1:25" ht="22.5" customHeight="1" thickTop="1" thickBot="1">
      <c r="A303" s="594">
        <v>1</v>
      </c>
      <c r="B303" s="675" t="s">
        <v>1377</v>
      </c>
      <c r="C303" s="675" t="s">
        <v>1459</v>
      </c>
      <c r="D303" s="675" t="s">
        <v>1389</v>
      </c>
      <c r="E303" s="675" t="s">
        <v>1394</v>
      </c>
      <c r="F303" s="675" t="s">
        <v>1796</v>
      </c>
      <c r="G303" s="675"/>
      <c r="H303" s="675"/>
      <c r="I303" s="675"/>
      <c r="J303" s="675"/>
      <c r="K303" s="671" t="s">
        <v>1965</v>
      </c>
      <c r="L303" s="596"/>
      <c r="M303" s="596"/>
      <c r="N303" s="596"/>
      <c r="O303" s="595">
        <f>+L303+M303-N303</f>
        <v>0</v>
      </c>
      <c r="P303" s="596"/>
      <c r="Q303" s="596"/>
      <c r="R303" s="596"/>
      <c r="S303" s="596"/>
      <c r="T303" s="596"/>
      <c r="U303" s="596"/>
      <c r="V303" s="596"/>
      <c r="W303" s="596"/>
      <c r="X303" s="714"/>
      <c r="Y303" s="714"/>
    </row>
    <row r="304" spans="1:25" ht="22.5" customHeight="1" thickTop="1" thickBot="1">
      <c r="A304" s="594">
        <v>1</v>
      </c>
      <c r="B304" s="675" t="s">
        <v>1377</v>
      </c>
      <c r="C304" s="675" t="s">
        <v>1459</v>
      </c>
      <c r="D304" s="675" t="s">
        <v>1389</v>
      </c>
      <c r="E304" s="675" t="s">
        <v>1395</v>
      </c>
      <c r="F304" s="675"/>
      <c r="G304" s="675"/>
      <c r="H304" s="675"/>
      <c r="I304" s="675"/>
      <c r="J304" s="675"/>
      <c r="K304" s="671" t="s">
        <v>1699</v>
      </c>
      <c r="L304" s="596">
        <f>SUM(L305:L307)</f>
        <v>0</v>
      </c>
      <c r="M304" s="596">
        <f t="shared" ref="M304:V304" si="98">SUM(M305:M307)</f>
        <v>0</v>
      </c>
      <c r="N304" s="596">
        <f t="shared" si="98"/>
        <v>0</v>
      </c>
      <c r="O304" s="596">
        <f t="shared" si="98"/>
        <v>0</v>
      </c>
      <c r="P304" s="596">
        <f t="shared" si="98"/>
        <v>0</v>
      </c>
      <c r="Q304" s="596">
        <f t="shared" si="98"/>
        <v>0</v>
      </c>
      <c r="R304" s="596">
        <f t="shared" si="98"/>
        <v>0</v>
      </c>
      <c r="S304" s="596">
        <f t="shared" si="98"/>
        <v>0</v>
      </c>
      <c r="T304" s="596">
        <f t="shared" si="98"/>
        <v>0</v>
      </c>
      <c r="U304" s="596">
        <f t="shared" si="98"/>
        <v>0</v>
      </c>
      <c r="V304" s="596">
        <f t="shared" si="98"/>
        <v>0</v>
      </c>
      <c r="W304" s="596"/>
      <c r="X304" s="714"/>
      <c r="Y304" s="714"/>
    </row>
    <row r="305" spans="1:25" ht="22.5" customHeight="1" thickTop="1" thickBot="1">
      <c r="A305" s="594">
        <v>1</v>
      </c>
      <c r="B305" s="675" t="s">
        <v>1377</v>
      </c>
      <c r="C305" s="675" t="s">
        <v>1459</v>
      </c>
      <c r="D305" s="675" t="s">
        <v>1389</v>
      </c>
      <c r="E305" s="675" t="s">
        <v>1395</v>
      </c>
      <c r="F305" s="675" t="s">
        <v>1377</v>
      </c>
      <c r="G305" s="675"/>
      <c r="H305" s="675"/>
      <c r="I305" s="675"/>
      <c r="J305" s="675"/>
      <c r="K305" s="671" t="s">
        <v>1966</v>
      </c>
      <c r="L305" s="596"/>
      <c r="M305" s="596"/>
      <c r="N305" s="596"/>
      <c r="O305" s="595">
        <f>+L305+M305-N305</f>
        <v>0</v>
      </c>
      <c r="P305" s="596"/>
      <c r="Q305" s="596"/>
      <c r="R305" s="596"/>
      <c r="S305" s="596"/>
      <c r="T305" s="596"/>
      <c r="U305" s="596"/>
      <c r="V305" s="596"/>
      <c r="W305" s="596"/>
      <c r="X305" s="714"/>
      <c r="Y305" s="714"/>
    </row>
    <row r="306" spans="1:25" ht="22.5" customHeight="1" thickTop="1" thickBot="1">
      <c r="A306" s="594">
        <v>1</v>
      </c>
      <c r="B306" s="675" t="s">
        <v>1377</v>
      </c>
      <c r="C306" s="675" t="s">
        <v>1459</v>
      </c>
      <c r="D306" s="675" t="s">
        <v>1389</v>
      </c>
      <c r="E306" s="675" t="s">
        <v>1395</v>
      </c>
      <c r="F306" s="675" t="s">
        <v>1459</v>
      </c>
      <c r="G306" s="675"/>
      <c r="H306" s="675"/>
      <c r="I306" s="675"/>
      <c r="J306" s="675"/>
      <c r="K306" s="671" t="s">
        <v>1967</v>
      </c>
      <c r="L306" s="596"/>
      <c r="M306" s="596"/>
      <c r="N306" s="596"/>
      <c r="O306" s="595">
        <f>+L306+M306-N306</f>
        <v>0</v>
      </c>
      <c r="P306" s="596"/>
      <c r="Q306" s="596"/>
      <c r="R306" s="596"/>
      <c r="S306" s="596"/>
      <c r="T306" s="596"/>
      <c r="U306" s="596"/>
      <c r="V306" s="596"/>
      <c r="W306" s="596"/>
      <c r="X306" s="714"/>
      <c r="Y306" s="714"/>
    </row>
    <row r="307" spans="1:25" ht="22.5" customHeight="1" thickTop="1" thickBot="1">
      <c r="A307" s="594">
        <v>1</v>
      </c>
      <c r="B307" s="675" t="s">
        <v>1377</v>
      </c>
      <c r="C307" s="675" t="s">
        <v>1459</v>
      </c>
      <c r="D307" s="675" t="s">
        <v>1389</v>
      </c>
      <c r="E307" s="675" t="s">
        <v>1395</v>
      </c>
      <c r="F307" s="675" t="s">
        <v>1796</v>
      </c>
      <c r="G307" s="675"/>
      <c r="H307" s="675"/>
      <c r="I307" s="675"/>
      <c r="J307" s="675"/>
      <c r="K307" s="671" t="s">
        <v>1968</v>
      </c>
      <c r="L307" s="596"/>
      <c r="M307" s="596"/>
      <c r="N307" s="596"/>
      <c r="O307" s="595">
        <f>+L307+M307-N307</f>
        <v>0</v>
      </c>
      <c r="P307" s="596"/>
      <c r="Q307" s="596"/>
      <c r="R307" s="596"/>
      <c r="S307" s="596"/>
      <c r="T307" s="596"/>
      <c r="U307" s="596"/>
      <c r="V307" s="596"/>
      <c r="W307" s="596"/>
      <c r="X307" s="714"/>
      <c r="Y307" s="714"/>
    </row>
    <row r="308" spans="1:25" ht="22.5" customHeight="1" thickTop="1" thickBot="1">
      <c r="A308" s="594">
        <v>1</v>
      </c>
      <c r="B308" s="675" t="s">
        <v>1377</v>
      </c>
      <c r="C308" s="675" t="s">
        <v>1459</v>
      </c>
      <c r="D308" s="675" t="s">
        <v>1394</v>
      </c>
      <c r="E308" s="675"/>
      <c r="F308" s="675"/>
      <c r="G308" s="675"/>
      <c r="H308" s="675"/>
      <c r="I308" s="675"/>
      <c r="J308" s="675"/>
      <c r="K308" s="671" t="s">
        <v>1429</v>
      </c>
      <c r="L308" s="596">
        <f>+L309+L310+L341+L342+L343+L344</f>
        <v>0</v>
      </c>
      <c r="M308" s="596">
        <f t="shared" ref="M308:V308" si="99">+M309+M310+M341+M342+M343+M344</f>
        <v>0</v>
      </c>
      <c r="N308" s="596">
        <f t="shared" si="99"/>
        <v>0</v>
      </c>
      <c r="O308" s="596">
        <f t="shared" si="99"/>
        <v>0</v>
      </c>
      <c r="P308" s="596">
        <f t="shared" si="99"/>
        <v>0</v>
      </c>
      <c r="Q308" s="596">
        <f t="shared" si="99"/>
        <v>0</v>
      </c>
      <c r="R308" s="596">
        <f t="shared" si="99"/>
        <v>0</v>
      </c>
      <c r="S308" s="596">
        <f t="shared" si="99"/>
        <v>0</v>
      </c>
      <c r="T308" s="596">
        <f t="shared" si="99"/>
        <v>0</v>
      </c>
      <c r="U308" s="596">
        <f t="shared" si="99"/>
        <v>0</v>
      </c>
      <c r="V308" s="596">
        <f t="shared" si="99"/>
        <v>0</v>
      </c>
      <c r="W308" s="596"/>
      <c r="X308" s="714"/>
      <c r="Y308" s="714"/>
    </row>
    <row r="309" spans="1:25" ht="22.5" customHeight="1" thickTop="1" thickBot="1">
      <c r="A309" s="594">
        <v>1</v>
      </c>
      <c r="B309" s="675" t="s">
        <v>1377</v>
      </c>
      <c r="C309" s="675" t="s">
        <v>1459</v>
      </c>
      <c r="D309" s="675" t="s">
        <v>1394</v>
      </c>
      <c r="E309" s="675" t="s">
        <v>1379</v>
      </c>
      <c r="F309" s="675"/>
      <c r="G309" s="675"/>
      <c r="H309" s="675"/>
      <c r="I309" s="675"/>
      <c r="J309" s="675"/>
      <c r="K309" s="671" t="s">
        <v>1700</v>
      </c>
      <c r="L309" s="596"/>
      <c r="M309" s="596"/>
      <c r="N309" s="596"/>
      <c r="O309" s="595">
        <f>+L309+M309-N309</f>
        <v>0</v>
      </c>
      <c r="P309" s="596"/>
      <c r="Q309" s="596"/>
      <c r="R309" s="596"/>
      <c r="S309" s="596"/>
      <c r="T309" s="596"/>
      <c r="U309" s="596"/>
      <c r="V309" s="596"/>
      <c r="W309" s="596"/>
      <c r="X309" s="714"/>
      <c r="Y309" s="714"/>
    </row>
    <row r="310" spans="1:25" ht="22.5" customHeight="1" thickTop="1" thickBot="1">
      <c r="A310" s="594">
        <v>1</v>
      </c>
      <c r="B310" s="675" t="s">
        <v>1377</v>
      </c>
      <c r="C310" s="675" t="s">
        <v>1459</v>
      </c>
      <c r="D310" s="675" t="s">
        <v>1394</v>
      </c>
      <c r="E310" s="675" t="s">
        <v>1384</v>
      </c>
      <c r="F310" s="675"/>
      <c r="G310" s="675"/>
      <c r="H310" s="675"/>
      <c r="I310" s="675"/>
      <c r="J310" s="675"/>
      <c r="K310" s="671" t="s">
        <v>1701</v>
      </c>
      <c r="L310" s="596">
        <f>SUM(L311:L340)</f>
        <v>0</v>
      </c>
      <c r="M310" s="596">
        <f t="shared" ref="M310:V310" si="100">SUM(M311:M340)</f>
        <v>0</v>
      </c>
      <c r="N310" s="596">
        <f t="shared" si="100"/>
        <v>0</v>
      </c>
      <c r="O310" s="596">
        <f t="shared" si="100"/>
        <v>0</v>
      </c>
      <c r="P310" s="596">
        <f t="shared" si="100"/>
        <v>0</v>
      </c>
      <c r="Q310" s="596">
        <f t="shared" si="100"/>
        <v>0</v>
      </c>
      <c r="R310" s="596">
        <f t="shared" si="100"/>
        <v>0</v>
      </c>
      <c r="S310" s="596">
        <f t="shared" si="100"/>
        <v>0</v>
      </c>
      <c r="T310" s="596">
        <f t="shared" si="100"/>
        <v>0</v>
      </c>
      <c r="U310" s="596">
        <f t="shared" si="100"/>
        <v>0</v>
      </c>
      <c r="V310" s="596">
        <f t="shared" si="100"/>
        <v>0</v>
      </c>
      <c r="W310" s="596"/>
      <c r="X310" s="714"/>
      <c r="Y310" s="714"/>
    </row>
    <row r="311" spans="1:25" ht="22.5" customHeight="1" thickTop="1" thickBot="1">
      <c r="A311" s="594">
        <v>1</v>
      </c>
      <c r="B311" s="675" t="s">
        <v>1377</v>
      </c>
      <c r="C311" s="675" t="s">
        <v>1459</v>
      </c>
      <c r="D311" s="675" t="s">
        <v>1394</v>
      </c>
      <c r="E311" s="675" t="s">
        <v>1384</v>
      </c>
      <c r="F311" s="675" t="s">
        <v>1379</v>
      </c>
      <c r="G311" s="675"/>
      <c r="H311" s="675"/>
      <c r="I311" s="675"/>
      <c r="J311" s="675"/>
      <c r="K311" s="671" t="s">
        <v>1969</v>
      </c>
      <c r="L311" s="596"/>
      <c r="M311" s="596"/>
      <c r="N311" s="596"/>
      <c r="O311" s="595">
        <f t="shared" ref="O311:O344" si="101">+L311+M311-N311</f>
        <v>0</v>
      </c>
      <c r="P311" s="596"/>
      <c r="Q311" s="596"/>
      <c r="R311" s="596"/>
      <c r="S311" s="596"/>
      <c r="T311" s="596"/>
      <c r="U311" s="596"/>
      <c r="V311" s="596"/>
      <c r="W311" s="596"/>
      <c r="X311" s="714"/>
      <c r="Y311" s="714"/>
    </row>
    <row r="312" spans="1:25" ht="22.5" customHeight="1" thickTop="1" thickBot="1">
      <c r="A312" s="594">
        <v>1</v>
      </c>
      <c r="B312" s="675" t="s">
        <v>1377</v>
      </c>
      <c r="C312" s="675" t="s">
        <v>1459</v>
      </c>
      <c r="D312" s="675" t="s">
        <v>1394</v>
      </c>
      <c r="E312" s="675" t="s">
        <v>1384</v>
      </c>
      <c r="F312" s="675" t="s">
        <v>1384</v>
      </c>
      <c r="G312" s="675"/>
      <c r="H312" s="675"/>
      <c r="I312" s="675"/>
      <c r="J312" s="675"/>
      <c r="K312" s="671" t="s">
        <v>1970</v>
      </c>
      <c r="L312" s="596"/>
      <c r="M312" s="596"/>
      <c r="N312" s="596"/>
      <c r="O312" s="595">
        <f t="shared" si="101"/>
        <v>0</v>
      </c>
      <c r="P312" s="596"/>
      <c r="Q312" s="596"/>
      <c r="R312" s="596"/>
      <c r="S312" s="596"/>
      <c r="T312" s="596"/>
      <c r="U312" s="596"/>
      <c r="V312" s="596"/>
      <c r="W312" s="596"/>
      <c r="X312" s="714"/>
      <c r="Y312" s="714"/>
    </row>
    <row r="313" spans="1:25" ht="22.5" customHeight="1" thickTop="1" thickBot="1">
      <c r="A313" s="594">
        <v>1</v>
      </c>
      <c r="B313" s="675" t="s">
        <v>1377</v>
      </c>
      <c r="C313" s="675" t="s">
        <v>1459</v>
      </c>
      <c r="D313" s="675" t="s">
        <v>1394</v>
      </c>
      <c r="E313" s="675" t="s">
        <v>1384</v>
      </c>
      <c r="F313" s="675" t="s">
        <v>1389</v>
      </c>
      <c r="G313" s="675"/>
      <c r="H313" s="675"/>
      <c r="I313" s="675"/>
      <c r="J313" s="675"/>
      <c r="K313" s="671" t="s">
        <v>1971</v>
      </c>
      <c r="L313" s="596"/>
      <c r="M313" s="596"/>
      <c r="N313" s="596"/>
      <c r="O313" s="595">
        <f t="shared" si="101"/>
        <v>0</v>
      </c>
      <c r="P313" s="596"/>
      <c r="Q313" s="596"/>
      <c r="R313" s="596"/>
      <c r="S313" s="596"/>
      <c r="T313" s="596"/>
      <c r="U313" s="596"/>
      <c r="V313" s="596"/>
      <c r="W313" s="596"/>
      <c r="X313" s="714"/>
      <c r="Y313" s="714"/>
    </row>
    <row r="314" spans="1:25" ht="22.5" customHeight="1" thickTop="1" thickBot="1">
      <c r="A314" s="594">
        <v>1</v>
      </c>
      <c r="B314" s="675" t="s">
        <v>1377</v>
      </c>
      <c r="C314" s="675" t="s">
        <v>1459</v>
      </c>
      <c r="D314" s="675" t="s">
        <v>1394</v>
      </c>
      <c r="E314" s="675" t="s">
        <v>1384</v>
      </c>
      <c r="F314" s="675" t="s">
        <v>1390</v>
      </c>
      <c r="G314" s="675"/>
      <c r="H314" s="675"/>
      <c r="I314" s="675"/>
      <c r="J314" s="675"/>
      <c r="K314" s="671" t="s">
        <v>1972</v>
      </c>
      <c r="L314" s="596"/>
      <c r="M314" s="596"/>
      <c r="N314" s="596"/>
      <c r="O314" s="595">
        <f t="shared" si="101"/>
        <v>0</v>
      </c>
      <c r="P314" s="596"/>
      <c r="Q314" s="596"/>
      <c r="R314" s="596"/>
      <c r="S314" s="596"/>
      <c r="T314" s="596"/>
      <c r="U314" s="596"/>
      <c r="V314" s="596"/>
      <c r="W314" s="596"/>
      <c r="X314" s="714"/>
      <c r="Y314" s="714"/>
    </row>
    <row r="315" spans="1:25" ht="22.5" customHeight="1" thickTop="1" thickBot="1">
      <c r="A315" s="594">
        <v>1</v>
      </c>
      <c r="B315" s="675" t="s">
        <v>1377</v>
      </c>
      <c r="C315" s="675" t="s">
        <v>1459</v>
      </c>
      <c r="D315" s="675" t="s">
        <v>1394</v>
      </c>
      <c r="E315" s="675" t="s">
        <v>1384</v>
      </c>
      <c r="F315" s="675" t="s">
        <v>1394</v>
      </c>
      <c r="G315" s="675"/>
      <c r="H315" s="675"/>
      <c r="I315" s="675"/>
      <c r="J315" s="675"/>
      <c r="K315" s="671" t="s">
        <v>1973</v>
      </c>
      <c r="L315" s="596"/>
      <c r="M315" s="596"/>
      <c r="N315" s="596"/>
      <c r="O315" s="595">
        <f t="shared" si="101"/>
        <v>0</v>
      </c>
      <c r="P315" s="596"/>
      <c r="Q315" s="596"/>
      <c r="R315" s="596"/>
      <c r="S315" s="596"/>
      <c r="T315" s="596"/>
      <c r="U315" s="596"/>
      <c r="V315" s="596"/>
      <c r="W315" s="596"/>
      <c r="X315" s="714"/>
      <c r="Y315" s="714"/>
    </row>
    <row r="316" spans="1:25" ht="22.5" customHeight="1" thickTop="1" thickBot="1">
      <c r="A316" s="594">
        <v>1</v>
      </c>
      <c r="B316" s="675" t="s">
        <v>1377</v>
      </c>
      <c r="C316" s="675" t="s">
        <v>1459</v>
      </c>
      <c r="D316" s="675" t="s">
        <v>1394</v>
      </c>
      <c r="E316" s="675" t="s">
        <v>1384</v>
      </c>
      <c r="F316" s="675" t="s">
        <v>1395</v>
      </c>
      <c r="G316" s="675"/>
      <c r="H316" s="675"/>
      <c r="I316" s="675"/>
      <c r="J316" s="675"/>
      <c r="K316" s="671" t="s">
        <v>1974</v>
      </c>
      <c r="L316" s="596"/>
      <c r="M316" s="596"/>
      <c r="N316" s="596"/>
      <c r="O316" s="595">
        <f t="shared" si="101"/>
        <v>0</v>
      </c>
      <c r="P316" s="596"/>
      <c r="Q316" s="596"/>
      <c r="R316" s="596"/>
      <c r="S316" s="596"/>
      <c r="T316" s="596"/>
      <c r="U316" s="596"/>
      <c r="V316" s="596"/>
      <c r="W316" s="596"/>
      <c r="X316" s="714"/>
      <c r="Y316" s="714"/>
    </row>
    <row r="317" spans="1:25" ht="22.5" customHeight="1" thickTop="1" thickBot="1">
      <c r="A317" s="594">
        <v>1</v>
      </c>
      <c r="B317" s="675" t="s">
        <v>1377</v>
      </c>
      <c r="C317" s="675" t="s">
        <v>1459</v>
      </c>
      <c r="D317" s="675" t="s">
        <v>1394</v>
      </c>
      <c r="E317" s="675" t="s">
        <v>1384</v>
      </c>
      <c r="F317" s="675" t="s">
        <v>1396</v>
      </c>
      <c r="G317" s="675"/>
      <c r="H317" s="675"/>
      <c r="I317" s="675"/>
      <c r="J317" s="675"/>
      <c r="K317" s="671" t="s">
        <v>1975</v>
      </c>
      <c r="L317" s="596"/>
      <c r="M317" s="596"/>
      <c r="N317" s="596"/>
      <c r="O317" s="595">
        <f t="shared" si="101"/>
        <v>0</v>
      </c>
      <c r="P317" s="596"/>
      <c r="Q317" s="596"/>
      <c r="R317" s="596"/>
      <c r="S317" s="596"/>
      <c r="T317" s="596"/>
      <c r="U317" s="596"/>
      <c r="V317" s="596"/>
      <c r="W317" s="596"/>
      <c r="X317" s="714"/>
      <c r="Y317" s="714"/>
    </row>
    <row r="318" spans="1:25" ht="22.5" customHeight="1" thickTop="1" thickBot="1">
      <c r="A318" s="594">
        <v>1</v>
      </c>
      <c r="B318" s="675" t="s">
        <v>1377</v>
      </c>
      <c r="C318" s="675" t="s">
        <v>1459</v>
      </c>
      <c r="D318" s="675" t="s">
        <v>1394</v>
      </c>
      <c r="E318" s="675" t="s">
        <v>1384</v>
      </c>
      <c r="F318" s="675" t="s">
        <v>1397</v>
      </c>
      <c r="G318" s="675"/>
      <c r="H318" s="675"/>
      <c r="I318" s="675"/>
      <c r="J318" s="675"/>
      <c r="K318" s="671" t="s">
        <v>1976</v>
      </c>
      <c r="L318" s="596"/>
      <c r="M318" s="596"/>
      <c r="N318" s="596"/>
      <c r="O318" s="595">
        <f t="shared" si="101"/>
        <v>0</v>
      </c>
      <c r="P318" s="596"/>
      <c r="Q318" s="596"/>
      <c r="R318" s="596"/>
      <c r="S318" s="596"/>
      <c r="T318" s="596"/>
      <c r="U318" s="596"/>
      <c r="V318" s="596"/>
      <c r="W318" s="596"/>
      <c r="X318" s="714"/>
      <c r="Y318" s="714"/>
    </row>
    <row r="319" spans="1:25" ht="22.5" customHeight="1" thickTop="1" thickBot="1">
      <c r="A319" s="594">
        <v>1</v>
      </c>
      <c r="B319" s="675" t="s">
        <v>1377</v>
      </c>
      <c r="C319" s="675" t="s">
        <v>1459</v>
      </c>
      <c r="D319" s="675" t="s">
        <v>1394</v>
      </c>
      <c r="E319" s="675" t="s">
        <v>1384</v>
      </c>
      <c r="F319" s="675" t="s">
        <v>1430</v>
      </c>
      <c r="G319" s="675"/>
      <c r="H319" s="675"/>
      <c r="I319" s="675"/>
      <c r="J319" s="675"/>
      <c r="K319" s="671" t="s">
        <v>1977</v>
      </c>
      <c r="L319" s="596"/>
      <c r="M319" s="596"/>
      <c r="N319" s="596"/>
      <c r="O319" s="595">
        <f t="shared" si="101"/>
        <v>0</v>
      </c>
      <c r="P319" s="596"/>
      <c r="Q319" s="596"/>
      <c r="R319" s="596"/>
      <c r="S319" s="596"/>
      <c r="T319" s="596"/>
      <c r="U319" s="596"/>
      <c r="V319" s="596"/>
      <c r="W319" s="596"/>
      <c r="X319" s="714"/>
      <c r="Y319" s="714"/>
    </row>
    <row r="320" spans="1:25" ht="22.5" customHeight="1" thickTop="1" thickBot="1">
      <c r="A320" s="594">
        <v>1</v>
      </c>
      <c r="B320" s="675" t="s">
        <v>1377</v>
      </c>
      <c r="C320" s="675" t="s">
        <v>1459</v>
      </c>
      <c r="D320" s="675" t="s">
        <v>1394</v>
      </c>
      <c r="E320" s="675" t="s">
        <v>1384</v>
      </c>
      <c r="F320" s="675" t="s">
        <v>1431</v>
      </c>
      <c r="G320" s="675"/>
      <c r="H320" s="675"/>
      <c r="I320" s="675"/>
      <c r="J320" s="675"/>
      <c r="K320" s="671" t="s">
        <v>1978</v>
      </c>
      <c r="L320" s="596"/>
      <c r="M320" s="596"/>
      <c r="N320" s="596"/>
      <c r="O320" s="595">
        <f t="shared" si="101"/>
        <v>0</v>
      </c>
      <c r="P320" s="596"/>
      <c r="Q320" s="596"/>
      <c r="R320" s="596"/>
      <c r="S320" s="596"/>
      <c r="T320" s="596"/>
      <c r="U320" s="596"/>
      <c r="V320" s="596"/>
      <c r="W320" s="596"/>
      <c r="X320" s="714"/>
      <c r="Y320" s="714"/>
    </row>
    <row r="321" spans="1:25" ht="22.5" customHeight="1" thickTop="1" thickBot="1">
      <c r="A321" s="594">
        <v>1</v>
      </c>
      <c r="B321" s="675" t="s">
        <v>1377</v>
      </c>
      <c r="C321" s="675" t="s">
        <v>1459</v>
      </c>
      <c r="D321" s="675" t="s">
        <v>1394</v>
      </c>
      <c r="E321" s="675" t="s">
        <v>1384</v>
      </c>
      <c r="F321" s="675" t="s">
        <v>1432</v>
      </c>
      <c r="G321" s="675"/>
      <c r="H321" s="675"/>
      <c r="I321" s="675"/>
      <c r="J321" s="675"/>
      <c r="K321" s="671" t="s">
        <v>1979</v>
      </c>
      <c r="L321" s="596"/>
      <c r="M321" s="596"/>
      <c r="N321" s="596"/>
      <c r="O321" s="595">
        <f t="shared" si="101"/>
        <v>0</v>
      </c>
      <c r="P321" s="596"/>
      <c r="Q321" s="596"/>
      <c r="R321" s="596"/>
      <c r="S321" s="596"/>
      <c r="T321" s="596"/>
      <c r="U321" s="596"/>
      <c r="V321" s="596"/>
      <c r="W321" s="596"/>
      <c r="X321" s="714"/>
      <c r="Y321" s="714"/>
    </row>
    <row r="322" spans="1:25" ht="22.5" customHeight="1" thickTop="1" thickBot="1">
      <c r="A322" s="594">
        <v>1</v>
      </c>
      <c r="B322" s="675" t="s">
        <v>1377</v>
      </c>
      <c r="C322" s="675" t="s">
        <v>1459</v>
      </c>
      <c r="D322" s="675" t="s">
        <v>1394</v>
      </c>
      <c r="E322" s="675" t="s">
        <v>1384</v>
      </c>
      <c r="F322" s="675" t="s">
        <v>1433</v>
      </c>
      <c r="G322" s="675"/>
      <c r="H322" s="675"/>
      <c r="I322" s="675"/>
      <c r="J322" s="675"/>
      <c r="K322" s="671" t="s">
        <v>1980</v>
      </c>
      <c r="L322" s="596"/>
      <c r="M322" s="596"/>
      <c r="N322" s="596"/>
      <c r="O322" s="595">
        <f t="shared" si="101"/>
        <v>0</v>
      </c>
      <c r="P322" s="596"/>
      <c r="Q322" s="596"/>
      <c r="R322" s="596"/>
      <c r="S322" s="596"/>
      <c r="T322" s="596"/>
      <c r="U322" s="596"/>
      <c r="V322" s="596"/>
      <c r="W322" s="596"/>
      <c r="X322" s="714"/>
      <c r="Y322" s="714"/>
    </row>
    <row r="323" spans="1:25" ht="22.5" customHeight="1" thickTop="1" thickBot="1">
      <c r="A323" s="594">
        <v>1</v>
      </c>
      <c r="B323" s="675" t="s">
        <v>1377</v>
      </c>
      <c r="C323" s="675" t="s">
        <v>1459</v>
      </c>
      <c r="D323" s="675" t="s">
        <v>1394</v>
      </c>
      <c r="E323" s="675" t="s">
        <v>1384</v>
      </c>
      <c r="F323" s="675" t="s">
        <v>1443</v>
      </c>
      <c r="G323" s="675"/>
      <c r="H323" s="675"/>
      <c r="I323" s="675"/>
      <c r="J323" s="675"/>
      <c r="K323" s="671" t="s">
        <v>1981</v>
      </c>
      <c r="L323" s="596"/>
      <c r="M323" s="596"/>
      <c r="N323" s="596"/>
      <c r="O323" s="595">
        <f t="shared" si="101"/>
        <v>0</v>
      </c>
      <c r="P323" s="596"/>
      <c r="Q323" s="596"/>
      <c r="R323" s="596"/>
      <c r="S323" s="596"/>
      <c r="T323" s="596"/>
      <c r="U323" s="596"/>
      <c r="V323" s="596"/>
      <c r="W323" s="596"/>
      <c r="X323" s="714"/>
      <c r="Y323" s="714"/>
    </row>
    <row r="324" spans="1:25" ht="22.5" customHeight="1" thickTop="1" thickBot="1">
      <c r="A324" s="594">
        <v>1</v>
      </c>
      <c r="B324" s="675" t="s">
        <v>1377</v>
      </c>
      <c r="C324" s="675" t="s">
        <v>1459</v>
      </c>
      <c r="D324" s="675" t="s">
        <v>1394</v>
      </c>
      <c r="E324" s="675" t="s">
        <v>1384</v>
      </c>
      <c r="F324" s="675" t="s">
        <v>1444</v>
      </c>
      <c r="G324" s="675"/>
      <c r="H324" s="675"/>
      <c r="I324" s="675"/>
      <c r="J324" s="675"/>
      <c r="K324" s="671" t="s">
        <v>1982</v>
      </c>
      <c r="L324" s="596"/>
      <c r="M324" s="596"/>
      <c r="N324" s="596"/>
      <c r="O324" s="595">
        <f t="shared" si="101"/>
        <v>0</v>
      </c>
      <c r="P324" s="596"/>
      <c r="Q324" s="596"/>
      <c r="R324" s="596"/>
      <c r="S324" s="596"/>
      <c r="T324" s="596"/>
      <c r="U324" s="596"/>
      <c r="V324" s="596"/>
      <c r="W324" s="596"/>
      <c r="X324" s="714"/>
      <c r="Y324" s="714"/>
    </row>
    <row r="325" spans="1:25" ht="22.5" customHeight="1" thickTop="1" thickBot="1">
      <c r="A325" s="594">
        <v>1</v>
      </c>
      <c r="B325" s="675" t="s">
        <v>1377</v>
      </c>
      <c r="C325" s="675" t="s">
        <v>1459</v>
      </c>
      <c r="D325" s="675" t="s">
        <v>1394</v>
      </c>
      <c r="E325" s="675" t="s">
        <v>1384</v>
      </c>
      <c r="F325" s="675" t="s">
        <v>1983</v>
      </c>
      <c r="G325" s="675"/>
      <c r="H325" s="675"/>
      <c r="I325" s="675"/>
      <c r="J325" s="675"/>
      <c r="K325" s="671" t="s">
        <v>1984</v>
      </c>
      <c r="L325" s="596"/>
      <c r="M325" s="596"/>
      <c r="N325" s="596"/>
      <c r="O325" s="595">
        <f t="shared" si="101"/>
        <v>0</v>
      </c>
      <c r="P325" s="596"/>
      <c r="Q325" s="596"/>
      <c r="R325" s="596"/>
      <c r="S325" s="596"/>
      <c r="T325" s="596"/>
      <c r="U325" s="596"/>
      <c r="V325" s="596"/>
      <c r="W325" s="596"/>
      <c r="X325" s="714"/>
      <c r="Y325" s="714"/>
    </row>
    <row r="326" spans="1:25" ht="22.5" customHeight="1" thickTop="1" thickBot="1">
      <c r="A326" s="594">
        <v>1</v>
      </c>
      <c r="B326" s="675" t="s">
        <v>1377</v>
      </c>
      <c r="C326" s="675" t="s">
        <v>1459</v>
      </c>
      <c r="D326" s="675" t="s">
        <v>1394</v>
      </c>
      <c r="E326" s="675" t="s">
        <v>1384</v>
      </c>
      <c r="F326" s="675" t="s">
        <v>1985</v>
      </c>
      <c r="G326" s="675"/>
      <c r="H326" s="675"/>
      <c r="I326" s="675"/>
      <c r="J326" s="675"/>
      <c r="K326" s="671" t="s">
        <v>1986</v>
      </c>
      <c r="L326" s="596"/>
      <c r="M326" s="596"/>
      <c r="N326" s="596"/>
      <c r="O326" s="595">
        <f t="shared" si="101"/>
        <v>0</v>
      </c>
      <c r="P326" s="596"/>
      <c r="Q326" s="596"/>
      <c r="R326" s="596"/>
      <c r="S326" s="596"/>
      <c r="T326" s="596"/>
      <c r="U326" s="596"/>
      <c r="V326" s="596"/>
      <c r="W326" s="596"/>
      <c r="X326" s="714"/>
      <c r="Y326" s="714"/>
    </row>
    <row r="327" spans="1:25" ht="22.5" customHeight="1" thickTop="1" thickBot="1">
      <c r="A327" s="594">
        <v>1</v>
      </c>
      <c r="B327" s="675" t="s">
        <v>1377</v>
      </c>
      <c r="C327" s="675" t="s">
        <v>1459</v>
      </c>
      <c r="D327" s="675" t="s">
        <v>1394</v>
      </c>
      <c r="E327" s="675" t="s">
        <v>1384</v>
      </c>
      <c r="F327" s="675" t="s">
        <v>1987</v>
      </c>
      <c r="G327" s="675"/>
      <c r="H327" s="675"/>
      <c r="I327" s="675"/>
      <c r="J327" s="675"/>
      <c r="K327" s="671" t="s">
        <v>1988</v>
      </c>
      <c r="L327" s="596"/>
      <c r="M327" s="596"/>
      <c r="N327" s="596"/>
      <c r="O327" s="595">
        <f t="shared" si="101"/>
        <v>0</v>
      </c>
      <c r="P327" s="596"/>
      <c r="Q327" s="596"/>
      <c r="R327" s="596"/>
      <c r="S327" s="596"/>
      <c r="T327" s="596"/>
      <c r="U327" s="596"/>
      <c r="V327" s="596"/>
      <c r="W327" s="596"/>
      <c r="X327" s="714"/>
      <c r="Y327" s="714"/>
    </row>
    <row r="328" spans="1:25" ht="22.5" customHeight="1" thickTop="1" thickBot="1">
      <c r="A328" s="594">
        <v>1</v>
      </c>
      <c r="B328" s="675" t="s">
        <v>1377</v>
      </c>
      <c r="C328" s="675" t="s">
        <v>1459</v>
      </c>
      <c r="D328" s="675" t="s">
        <v>1394</v>
      </c>
      <c r="E328" s="675" t="s">
        <v>1384</v>
      </c>
      <c r="F328" s="675" t="s">
        <v>1989</v>
      </c>
      <c r="G328" s="675"/>
      <c r="H328" s="675"/>
      <c r="I328" s="675"/>
      <c r="J328" s="675"/>
      <c r="K328" s="671" t="s">
        <v>1990</v>
      </c>
      <c r="L328" s="596"/>
      <c r="M328" s="596"/>
      <c r="N328" s="596"/>
      <c r="O328" s="595">
        <f t="shared" si="101"/>
        <v>0</v>
      </c>
      <c r="P328" s="596"/>
      <c r="Q328" s="596"/>
      <c r="R328" s="596"/>
      <c r="S328" s="596"/>
      <c r="T328" s="596"/>
      <c r="U328" s="596"/>
      <c r="V328" s="596"/>
      <c r="W328" s="596"/>
      <c r="X328" s="714"/>
      <c r="Y328" s="714"/>
    </row>
    <row r="329" spans="1:25" ht="22.5" customHeight="1" thickTop="1" thickBot="1">
      <c r="A329" s="594">
        <v>1</v>
      </c>
      <c r="B329" s="675" t="s">
        <v>1377</v>
      </c>
      <c r="C329" s="675" t="s">
        <v>1459</v>
      </c>
      <c r="D329" s="675" t="s">
        <v>1394</v>
      </c>
      <c r="E329" s="675" t="s">
        <v>1384</v>
      </c>
      <c r="F329" s="675" t="s">
        <v>1991</v>
      </c>
      <c r="G329" s="675"/>
      <c r="H329" s="675"/>
      <c r="I329" s="675"/>
      <c r="J329" s="675"/>
      <c r="K329" s="671" t="s">
        <v>1992</v>
      </c>
      <c r="L329" s="596"/>
      <c r="M329" s="596"/>
      <c r="N329" s="596"/>
      <c r="O329" s="595">
        <f t="shared" si="101"/>
        <v>0</v>
      </c>
      <c r="P329" s="596"/>
      <c r="Q329" s="596"/>
      <c r="R329" s="596"/>
      <c r="S329" s="596"/>
      <c r="T329" s="596"/>
      <c r="U329" s="596"/>
      <c r="V329" s="596"/>
      <c r="W329" s="596"/>
      <c r="X329" s="714"/>
      <c r="Y329" s="714"/>
    </row>
    <row r="330" spans="1:25" ht="22.5" customHeight="1" thickTop="1" thickBot="1">
      <c r="A330" s="594">
        <v>1</v>
      </c>
      <c r="B330" s="675" t="s">
        <v>1377</v>
      </c>
      <c r="C330" s="675" t="s">
        <v>1459</v>
      </c>
      <c r="D330" s="675" t="s">
        <v>1394</v>
      </c>
      <c r="E330" s="675" t="s">
        <v>1384</v>
      </c>
      <c r="F330" s="675" t="s">
        <v>1993</v>
      </c>
      <c r="G330" s="675"/>
      <c r="H330" s="675"/>
      <c r="I330" s="675"/>
      <c r="J330" s="675"/>
      <c r="K330" s="671" t="s">
        <v>1994</v>
      </c>
      <c r="L330" s="596"/>
      <c r="M330" s="596"/>
      <c r="N330" s="596"/>
      <c r="O330" s="595">
        <f t="shared" si="101"/>
        <v>0</v>
      </c>
      <c r="P330" s="596"/>
      <c r="Q330" s="596"/>
      <c r="R330" s="596"/>
      <c r="S330" s="596"/>
      <c r="T330" s="596"/>
      <c r="U330" s="596"/>
      <c r="V330" s="596"/>
      <c r="W330" s="596"/>
      <c r="X330" s="714"/>
      <c r="Y330" s="714"/>
    </row>
    <row r="331" spans="1:25" ht="22.5" customHeight="1" thickTop="1" thickBot="1">
      <c r="A331" s="594">
        <v>1</v>
      </c>
      <c r="B331" s="675" t="s">
        <v>1377</v>
      </c>
      <c r="C331" s="675" t="s">
        <v>1459</v>
      </c>
      <c r="D331" s="675" t="s">
        <v>1394</v>
      </c>
      <c r="E331" s="675" t="s">
        <v>1384</v>
      </c>
      <c r="F331" s="675" t="s">
        <v>1995</v>
      </c>
      <c r="G331" s="675"/>
      <c r="H331" s="675"/>
      <c r="I331" s="675"/>
      <c r="J331" s="675"/>
      <c r="K331" s="671" t="s">
        <v>1996</v>
      </c>
      <c r="L331" s="596"/>
      <c r="M331" s="596"/>
      <c r="N331" s="596"/>
      <c r="O331" s="595">
        <f t="shared" si="101"/>
        <v>0</v>
      </c>
      <c r="P331" s="596"/>
      <c r="Q331" s="596"/>
      <c r="R331" s="596"/>
      <c r="S331" s="596"/>
      <c r="T331" s="596"/>
      <c r="U331" s="596"/>
      <c r="V331" s="596"/>
      <c r="W331" s="596"/>
      <c r="X331" s="714"/>
      <c r="Y331" s="714"/>
    </row>
    <row r="332" spans="1:25" ht="22.5" customHeight="1" thickTop="1" thickBot="1">
      <c r="A332" s="594">
        <v>1</v>
      </c>
      <c r="B332" s="675" t="s">
        <v>1377</v>
      </c>
      <c r="C332" s="675" t="s">
        <v>1459</v>
      </c>
      <c r="D332" s="675" t="s">
        <v>1394</v>
      </c>
      <c r="E332" s="675" t="s">
        <v>1384</v>
      </c>
      <c r="F332" s="675" t="s">
        <v>1664</v>
      </c>
      <c r="G332" s="675"/>
      <c r="H332" s="675"/>
      <c r="I332" s="675"/>
      <c r="J332" s="675"/>
      <c r="K332" s="671" t="s">
        <v>1997</v>
      </c>
      <c r="L332" s="596"/>
      <c r="M332" s="596"/>
      <c r="N332" s="596"/>
      <c r="O332" s="595">
        <f t="shared" si="101"/>
        <v>0</v>
      </c>
      <c r="P332" s="596"/>
      <c r="Q332" s="596"/>
      <c r="R332" s="596"/>
      <c r="S332" s="596"/>
      <c r="T332" s="596"/>
      <c r="U332" s="596"/>
      <c r="V332" s="596"/>
      <c r="W332" s="596"/>
      <c r="X332" s="714"/>
      <c r="Y332" s="714"/>
    </row>
    <row r="333" spans="1:25" ht="22.5" customHeight="1" thickTop="1" thickBot="1">
      <c r="A333" s="594">
        <v>1</v>
      </c>
      <c r="B333" s="675" t="s">
        <v>1377</v>
      </c>
      <c r="C333" s="675" t="s">
        <v>1459</v>
      </c>
      <c r="D333" s="675" t="s">
        <v>1394</v>
      </c>
      <c r="E333" s="675" t="s">
        <v>1384</v>
      </c>
      <c r="F333" s="675" t="s">
        <v>1998</v>
      </c>
      <c r="G333" s="675"/>
      <c r="H333" s="675"/>
      <c r="I333" s="675"/>
      <c r="J333" s="675"/>
      <c r="K333" s="671" t="s">
        <v>1999</v>
      </c>
      <c r="L333" s="596"/>
      <c r="M333" s="596"/>
      <c r="N333" s="596"/>
      <c r="O333" s="595">
        <f t="shared" si="101"/>
        <v>0</v>
      </c>
      <c r="P333" s="596"/>
      <c r="Q333" s="596"/>
      <c r="R333" s="596"/>
      <c r="S333" s="596"/>
      <c r="T333" s="596"/>
      <c r="U333" s="596"/>
      <c r="V333" s="596"/>
      <c r="W333" s="596"/>
      <c r="X333" s="714"/>
      <c r="Y333" s="714"/>
    </row>
    <row r="334" spans="1:25" ht="22.5" customHeight="1" thickTop="1" thickBot="1">
      <c r="A334" s="594">
        <v>1</v>
      </c>
      <c r="B334" s="675" t="s">
        <v>1377</v>
      </c>
      <c r="C334" s="675" t="s">
        <v>1459</v>
      </c>
      <c r="D334" s="675" t="s">
        <v>1394</v>
      </c>
      <c r="E334" s="675" t="s">
        <v>1384</v>
      </c>
      <c r="F334" s="675" t="s">
        <v>2000</v>
      </c>
      <c r="G334" s="675"/>
      <c r="H334" s="675"/>
      <c r="I334" s="675"/>
      <c r="J334" s="675"/>
      <c r="K334" s="671" t="s">
        <v>2001</v>
      </c>
      <c r="L334" s="596"/>
      <c r="M334" s="596"/>
      <c r="N334" s="596"/>
      <c r="O334" s="595">
        <f t="shared" si="101"/>
        <v>0</v>
      </c>
      <c r="P334" s="596"/>
      <c r="Q334" s="596"/>
      <c r="R334" s="596"/>
      <c r="S334" s="596"/>
      <c r="T334" s="596"/>
      <c r="U334" s="596"/>
      <c r="V334" s="596"/>
      <c r="W334" s="596"/>
      <c r="X334" s="714"/>
      <c r="Y334" s="714"/>
    </row>
    <row r="335" spans="1:25" ht="22.5" customHeight="1" thickTop="1" thickBot="1">
      <c r="A335" s="594">
        <v>1</v>
      </c>
      <c r="B335" s="675" t="s">
        <v>1377</v>
      </c>
      <c r="C335" s="675" t="s">
        <v>1459</v>
      </c>
      <c r="D335" s="675" t="s">
        <v>1394</v>
      </c>
      <c r="E335" s="675" t="s">
        <v>1384</v>
      </c>
      <c r="F335" s="675" t="s">
        <v>2002</v>
      </c>
      <c r="G335" s="675"/>
      <c r="H335" s="675"/>
      <c r="I335" s="675"/>
      <c r="J335" s="675"/>
      <c r="K335" s="671" t="s">
        <v>2003</v>
      </c>
      <c r="L335" s="596"/>
      <c r="M335" s="596"/>
      <c r="N335" s="596"/>
      <c r="O335" s="595">
        <f t="shared" si="101"/>
        <v>0</v>
      </c>
      <c r="P335" s="596"/>
      <c r="Q335" s="596"/>
      <c r="R335" s="596"/>
      <c r="S335" s="596"/>
      <c r="T335" s="596"/>
      <c r="U335" s="596"/>
      <c r="V335" s="596"/>
      <c r="W335" s="596"/>
      <c r="X335" s="714"/>
      <c r="Y335" s="714"/>
    </row>
    <row r="336" spans="1:25" ht="22.5" customHeight="1" thickTop="1" thickBot="1">
      <c r="A336" s="594">
        <v>1</v>
      </c>
      <c r="B336" s="675" t="s">
        <v>1377</v>
      </c>
      <c r="C336" s="675" t="s">
        <v>1459</v>
      </c>
      <c r="D336" s="675" t="s">
        <v>1394</v>
      </c>
      <c r="E336" s="675" t="s">
        <v>1384</v>
      </c>
      <c r="F336" s="675" t="s">
        <v>2004</v>
      </c>
      <c r="G336" s="675"/>
      <c r="H336" s="675"/>
      <c r="I336" s="675"/>
      <c r="J336" s="675"/>
      <c r="K336" s="671" t="s">
        <v>2005</v>
      </c>
      <c r="L336" s="596"/>
      <c r="M336" s="596"/>
      <c r="N336" s="596"/>
      <c r="O336" s="595">
        <f t="shared" si="101"/>
        <v>0</v>
      </c>
      <c r="P336" s="596"/>
      <c r="Q336" s="596"/>
      <c r="R336" s="596"/>
      <c r="S336" s="596"/>
      <c r="T336" s="596"/>
      <c r="U336" s="596"/>
      <c r="V336" s="596"/>
      <c r="W336" s="596"/>
      <c r="X336" s="714"/>
      <c r="Y336" s="714"/>
    </row>
    <row r="337" spans="1:25" ht="22.5" customHeight="1" thickTop="1" thickBot="1">
      <c r="A337" s="594">
        <v>1</v>
      </c>
      <c r="B337" s="675" t="s">
        <v>1377</v>
      </c>
      <c r="C337" s="675" t="s">
        <v>1459</v>
      </c>
      <c r="D337" s="675" t="s">
        <v>1394</v>
      </c>
      <c r="E337" s="675" t="s">
        <v>1384</v>
      </c>
      <c r="F337" s="675" t="s">
        <v>2006</v>
      </c>
      <c r="G337" s="675"/>
      <c r="H337" s="675"/>
      <c r="I337" s="675"/>
      <c r="J337" s="675"/>
      <c r="K337" s="671" t="s">
        <v>2007</v>
      </c>
      <c r="L337" s="596"/>
      <c r="M337" s="596"/>
      <c r="N337" s="596"/>
      <c r="O337" s="595">
        <f t="shared" si="101"/>
        <v>0</v>
      </c>
      <c r="P337" s="596"/>
      <c r="Q337" s="596"/>
      <c r="R337" s="596"/>
      <c r="S337" s="596"/>
      <c r="T337" s="596"/>
      <c r="U337" s="596"/>
      <c r="V337" s="596"/>
      <c r="W337" s="596"/>
      <c r="X337" s="714"/>
      <c r="Y337" s="714"/>
    </row>
    <row r="338" spans="1:25" ht="22.5" customHeight="1" thickTop="1" thickBot="1">
      <c r="A338" s="594">
        <v>1</v>
      </c>
      <c r="B338" s="675" t="s">
        <v>1377</v>
      </c>
      <c r="C338" s="675" t="s">
        <v>1459</v>
      </c>
      <c r="D338" s="675" t="s">
        <v>1394</v>
      </c>
      <c r="E338" s="675" t="s">
        <v>1384</v>
      </c>
      <c r="F338" s="675" t="s">
        <v>2008</v>
      </c>
      <c r="G338" s="675"/>
      <c r="H338" s="675"/>
      <c r="I338" s="675"/>
      <c r="J338" s="675"/>
      <c r="K338" s="671" t="s">
        <v>2009</v>
      </c>
      <c r="L338" s="596"/>
      <c r="M338" s="596"/>
      <c r="N338" s="596"/>
      <c r="O338" s="595">
        <f t="shared" si="101"/>
        <v>0</v>
      </c>
      <c r="P338" s="596"/>
      <c r="Q338" s="596"/>
      <c r="R338" s="596"/>
      <c r="S338" s="596"/>
      <c r="T338" s="596"/>
      <c r="U338" s="596"/>
      <c r="V338" s="596"/>
      <c r="W338" s="596"/>
      <c r="X338" s="714"/>
      <c r="Y338" s="714"/>
    </row>
    <row r="339" spans="1:25" ht="22.5" customHeight="1" thickTop="1" thickBot="1">
      <c r="A339" s="594">
        <v>1</v>
      </c>
      <c r="B339" s="675" t="s">
        <v>1377</v>
      </c>
      <c r="C339" s="675" t="s">
        <v>1459</v>
      </c>
      <c r="D339" s="675" t="s">
        <v>1394</v>
      </c>
      <c r="E339" s="675" t="s">
        <v>1384</v>
      </c>
      <c r="F339" s="675" t="s">
        <v>2010</v>
      </c>
      <c r="G339" s="675"/>
      <c r="H339" s="675"/>
      <c r="I339" s="675"/>
      <c r="J339" s="675"/>
      <c r="K339" s="671" t="s">
        <v>2011</v>
      </c>
      <c r="L339" s="596"/>
      <c r="M339" s="596"/>
      <c r="N339" s="596"/>
      <c r="O339" s="595">
        <f t="shared" si="101"/>
        <v>0</v>
      </c>
      <c r="P339" s="596"/>
      <c r="Q339" s="596"/>
      <c r="R339" s="596"/>
      <c r="S339" s="596"/>
      <c r="T339" s="596"/>
      <c r="U339" s="596"/>
      <c r="V339" s="596"/>
      <c r="W339" s="596"/>
      <c r="X339" s="714"/>
      <c r="Y339" s="714"/>
    </row>
    <row r="340" spans="1:25" ht="22.5" customHeight="1" thickTop="1" thickBot="1">
      <c r="A340" s="594">
        <v>1</v>
      </c>
      <c r="B340" s="675" t="s">
        <v>1377</v>
      </c>
      <c r="C340" s="675" t="s">
        <v>1459</v>
      </c>
      <c r="D340" s="675" t="s">
        <v>1394</v>
      </c>
      <c r="E340" s="675" t="s">
        <v>1384</v>
      </c>
      <c r="F340" s="675" t="s">
        <v>2012</v>
      </c>
      <c r="G340" s="675"/>
      <c r="H340" s="675"/>
      <c r="I340" s="675"/>
      <c r="J340" s="675"/>
      <c r="K340" s="671" t="s">
        <v>2013</v>
      </c>
      <c r="L340" s="596"/>
      <c r="M340" s="596"/>
      <c r="N340" s="596"/>
      <c r="O340" s="595">
        <f t="shared" si="101"/>
        <v>0</v>
      </c>
      <c r="P340" s="596"/>
      <c r="Q340" s="596"/>
      <c r="R340" s="596"/>
      <c r="S340" s="596"/>
      <c r="T340" s="596"/>
      <c r="U340" s="596"/>
      <c r="V340" s="596"/>
      <c r="W340" s="596"/>
      <c r="X340" s="714"/>
      <c r="Y340" s="714"/>
    </row>
    <row r="341" spans="1:25" ht="22.5" customHeight="1" thickTop="1" thickBot="1">
      <c r="A341" s="594">
        <v>1</v>
      </c>
      <c r="B341" s="675" t="s">
        <v>1377</v>
      </c>
      <c r="C341" s="675" t="s">
        <v>1459</v>
      </c>
      <c r="D341" s="675" t="s">
        <v>1394</v>
      </c>
      <c r="E341" s="675" t="s">
        <v>1389</v>
      </c>
      <c r="F341" s="675"/>
      <c r="G341" s="675"/>
      <c r="H341" s="675"/>
      <c r="I341" s="675"/>
      <c r="J341" s="675"/>
      <c r="K341" s="671" t="s">
        <v>1702</v>
      </c>
      <c r="L341" s="596"/>
      <c r="M341" s="596"/>
      <c r="N341" s="596"/>
      <c r="O341" s="595">
        <f t="shared" si="101"/>
        <v>0</v>
      </c>
      <c r="P341" s="596"/>
      <c r="Q341" s="596"/>
      <c r="R341" s="596"/>
      <c r="S341" s="596"/>
      <c r="T341" s="596"/>
      <c r="U341" s="596"/>
      <c r="V341" s="596"/>
      <c r="W341" s="596"/>
      <c r="X341" s="714"/>
      <c r="Y341" s="714"/>
    </row>
    <row r="342" spans="1:25" ht="22.5" customHeight="1" thickTop="1" thickBot="1">
      <c r="A342" s="594">
        <v>1</v>
      </c>
      <c r="B342" s="675" t="s">
        <v>1377</v>
      </c>
      <c r="C342" s="675" t="s">
        <v>1459</v>
      </c>
      <c r="D342" s="675" t="s">
        <v>1394</v>
      </c>
      <c r="E342" s="675" t="s">
        <v>1390</v>
      </c>
      <c r="F342" s="675"/>
      <c r="G342" s="675"/>
      <c r="H342" s="675"/>
      <c r="I342" s="675"/>
      <c r="J342" s="675"/>
      <c r="K342" s="671" t="s">
        <v>1703</v>
      </c>
      <c r="L342" s="596"/>
      <c r="M342" s="596"/>
      <c r="N342" s="596"/>
      <c r="O342" s="595">
        <f t="shared" si="101"/>
        <v>0</v>
      </c>
      <c r="P342" s="596"/>
      <c r="Q342" s="596"/>
      <c r="R342" s="596"/>
      <c r="S342" s="596"/>
      <c r="T342" s="596"/>
      <c r="U342" s="596"/>
      <c r="V342" s="596"/>
      <c r="W342" s="596"/>
      <c r="X342" s="714"/>
      <c r="Y342" s="714"/>
    </row>
    <row r="343" spans="1:25" ht="22.5" customHeight="1" thickTop="1" thickBot="1">
      <c r="A343" s="594">
        <v>1</v>
      </c>
      <c r="B343" s="675" t="s">
        <v>1377</v>
      </c>
      <c r="C343" s="675" t="s">
        <v>1459</v>
      </c>
      <c r="D343" s="675" t="s">
        <v>1394</v>
      </c>
      <c r="E343" s="675" t="s">
        <v>1394</v>
      </c>
      <c r="F343" s="675"/>
      <c r="G343" s="675"/>
      <c r="H343" s="675"/>
      <c r="I343" s="675"/>
      <c r="J343" s="675"/>
      <c r="K343" s="671" t="s">
        <v>1704</v>
      </c>
      <c r="L343" s="596"/>
      <c r="M343" s="596"/>
      <c r="N343" s="596"/>
      <c r="O343" s="595">
        <f t="shared" si="101"/>
        <v>0</v>
      </c>
      <c r="P343" s="596"/>
      <c r="Q343" s="596"/>
      <c r="R343" s="596"/>
      <c r="S343" s="596"/>
      <c r="T343" s="596"/>
      <c r="U343" s="596"/>
      <c r="V343" s="596"/>
      <c r="W343" s="596"/>
      <c r="X343" s="714"/>
      <c r="Y343" s="714"/>
    </row>
    <row r="344" spans="1:25" ht="22.5" customHeight="1" thickTop="1" thickBot="1">
      <c r="A344" s="594">
        <v>1</v>
      </c>
      <c r="B344" s="675" t="s">
        <v>1377</v>
      </c>
      <c r="C344" s="675" t="s">
        <v>1459</v>
      </c>
      <c r="D344" s="675" t="s">
        <v>1394</v>
      </c>
      <c r="E344" s="675" t="s">
        <v>1395</v>
      </c>
      <c r="F344" s="675"/>
      <c r="G344" s="675"/>
      <c r="H344" s="675"/>
      <c r="I344" s="675"/>
      <c r="J344" s="675"/>
      <c r="K344" s="671" t="s">
        <v>1705</v>
      </c>
      <c r="L344" s="596"/>
      <c r="M344" s="596"/>
      <c r="N344" s="596"/>
      <c r="O344" s="595">
        <f t="shared" si="101"/>
        <v>0</v>
      </c>
      <c r="P344" s="596"/>
      <c r="Q344" s="596"/>
      <c r="R344" s="596"/>
      <c r="S344" s="596"/>
      <c r="T344" s="596"/>
      <c r="U344" s="596"/>
      <c r="V344" s="596"/>
      <c r="W344" s="596"/>
      <c r="X344" s="714"/>
      <c r="Y344" s="714"/>
    </row>
    <row r="345" spans="1:25" ht="22.5" customHeight="1" thickTop="1" thickBot="1">
      <c r="A345" s="594">
        <v>1</v>
      </c>
      <c r="B345" s="675" t="s">
        <v>1377</v>
      </c>
      <c r="C345" s="675" t="s">
        <v>1459</v>
      </c>
      <c r="D345" s="675" t="s">
        <v>1395</v>
      </c>
      <c r="E345" s="675"/>
      <c r="F345" s="675"/>
      <c r="G345" s="675"/>
      <c r="H345" s="675"/>
      <c r="I345" s="675"/>
      <c r="J345" s="675"/>
      <c r="K345" s="671" t="s">
        <v>1434</v>
      </c>
      <c r="L345" s="596">
        <f>+L346+L360+L362</f>
        <v>0</v>
      </c>
      <c r="M345" s="596">
        <f t="shared" ref="M345:V345" si="102">+M346+M360+M362</f>
        <v>0</v>
      </c>
      <c r="N345" s="596">
        <f t="shared" si="102"/>
        <v>0</v>
      </c>
      <c r="O345" s="596">
        <f t="shared" si="102"/>
        <v>0</v>
      </c>
      <c r="P345" s="596">
        <f t="shared" si="102"/>
        <v>0</v>
      </c>
      <c r="Q345" s="596">
        <f t="shared" si="102"/>
        <v>0</v>
      </c>
      <c r="R345" s="596">
        <f t="shared" si="102"/>
        <v>0</v>
      </c>
      <c r="S345" s="596">
        <f t="shared" si="102"/>
        <v>0</v>
      </c>
      <c r="T345" s="596">
        <f t="shared" si="102"/>
        <v>0</v>
      </c>
      <c r="U345" s="596">
        <f t="shared" si="102"/>
        <v>0</v>
      </c>
      <c r="V345" s="596">
        <f t="shared" si="102"/>
        <v>0</v>
      </c>
      <c r="W345" s="596"/>
      <c r="X345" s="714"/>
      <c r="Y345" s="714"/>
    </row>
    <row r="346" spans="1:25" ht="22.5" customHeight="1" thickTop="1" thickBot="1">
      <c r="A346" s="594">
        <v>1</v>
      </c>
      <c r="B346" s="675" t="s">
        <v>1377</v>
      </c>
      <c r="C346" s="675" t="s">
        <v>1459</v>
      </c>
      <c r="D346" s="675" t="s">
        <v>1395</v>
      </c>
      <c r="E346" s="675" t="s">
        <v>1379</v>
      </c>
      <c r="F346" s="675"/>
      <c r="G346" s="675"/>
      <c r="H346" s="675"/>
      <c r="I346" s="675"/>
      <c r="J346" s="675"/>
      <c r="K346" s="671" t="s">
        <v>1435</v>
      </c>
      <c r="L346" s="596">
        <f>+L347+L348+L349+L352+L356</f>
        <v>0</v>
      </c>
      <c r="M346" s="596">
        <f t="shared" ref="M346:V346" si="103">+M347+M348+M349+M352+M356</f>
        <v>0</v>
      </c>
      <c r="N346" s="596">
        <f t="shared" si="103"/>
        <v>0</v>
      </c>
      <c r="O346" s="596">
        <f t="shared" si="103"/>
        <v>0</v>
      </c>
      <c r="P346" s="596">
        <f t="shared" si="103"/>
        <v>0</v>
      </c>
      <c r="Q346" s="596">
        <f t="shared" si="103"/>
        <v>0</v>
      </c>
      <c r="R346" s="596">
        <f t="shared" si="103"/>
        <v>0</v>
      </c>
      <c r="S346" s="596">
        <f t="shared" si="103"/>
        <v>0</v>
      </c>
      <c r="T346" s="596">
        <f t="shared" si="103"/>
        <v>0</v>
      </c>
      <c r="U346" s="596">
        <f t="shared" si="103"/>
        <v>0</v>
      </c>
      <c r="V346" s="596">
        <f t="shared" si="103"/>
        <v>0</v>
      </c>
      <c r="W346" s="596"/>
      <c r="X346" s="714"/>
      <c r="Y346" s="714"/>
    </row>
    <row r="347" spans="1:25" ht="22.5" customHeight="1" thickTop="1" thickBot="1">
      <c r="A347" s="594">
        <v>1</v>
      </c>
      <c r="B347" s="675" t="s">
        <v>1377</v>
      </c>
      <c r="C347" s="675" t="s">
        <v>1459</v>
      </c>
      <c r="D347" s="675" t="s">
        <v>1395</v>
      </c>
      <c r="E347" s="675" t="s">
        <v>1379</v>
      </c>
      <c r="F347" s="675" t="s">
        <v>1659</v>
      </c>
      <c r="G347" s="675"/>
      <c r="H347" s="675"/>
      <c r="I347" s="675"/>
      <c r="J347" s="675"/>
      <c r="K347" s="671" t="s">
        <v>1436</v>
      </c>
      <c r="L347" s="596"/>
      <c r="M347" s="596"/>
      <c r="N347" s="596"/>
      <c r="O347" s="595">
        <f>+L347+M347-N347</f>
        <v>0</v>
      </c>
      <c r="P347" s="596"/>
      <c r="Q347" s="596"/>
      <c r="R347" s="596"/>
      <c r="S347" s="596"/>
      <c r="T347" s="596"/>
      <c r="U347" s="596"/>
      <c r="V347" s="596"/>
      <c r="W347" s="596"/>
      <c r="X347" s="714"/>
      <c r="Y347" s="714"/>
    </row>
    <row r="348" spans="1:25" ht="22.5" customHeight="1" thickTop="1" thickBot="1">
      <c r="A348" s="594">
        <v>1</v>
      </c>
      <c r="B348" s="675" t="s">
        <v>1377</v>
      </c>
      <c r="C348" s="675" t="s">
        <v>1459</v>
      </c>
      <c r="D348" s="675" t="s">
        <v>1395</v>
      </c>
      <c r="E348" s="675" t="s">
        <v>1379</v>
      </c>
      <c r="F348" s="675" t="s">
        <v>1665</v>
      </c>
      <c r="G348" s="675"/>
      <c r="H348" s="675"/>
      <c r="I348" s="675"/>
      <c r="J348" s="675"/>
      <c r="K348" s="671" t="s">
        <v>1437</v>
      </c>
      <c r="L348" s="596"/>
      <c r="M348" s="596"/>
      <c r="N348" s="596"/>
      <c r="O348" s="595">
        <f>+L348+M348-N348</f>
        <v>0</v>
      </c>
      <c r="P348" s="596"/>
      <c r="Q348" s="596"/>
      <c r="R348" s="596"/>
      <c r="S348" s="596"/>
      <c r="T348" s="596"/>
      <c r="U348" s="596"/>
      <c r="V348" s="596"/>
      <c r="W348" s="596"/>
      <c r="X348" s="714"/>
      <c r="Y348" s="714"/>
    </row>
    <row r="349" spans="1:25" ht="22.5" customHeight="1" thickTop="1" thickBot="1">
      <c r="A349" s="594">
        <v>1</v>
      </c>
      <c r="B349" s="675" t="s">
        <v>1377</v>
      </c>
      <c r="C349" s="675" t="s">
        <v>1459</v>
      </c>
      <c r="D349" s="675" t="s">
        <v>1395</v>
      </c>
      <c r="E349" s="675" t="s">
        <v>1379</v>
      </c>
      <c r="F349" s="675" t="s">
        <v>1675</v>
      </c>
      <c r="G349" s="675"/>
      <c r="H349" s="675"/>
      <c r="I349" s="675"/>
      <c r="J349" s="675"/>
      <c r="K349" s="671" t="s">
        <v>1622</v>
      </c>
      <c r="L349" s="596">
        <f>+L350+L351</f>
        <v>0</v>
      </c>
      <c r="M349" s="596">
        <f t="shared" ref="M349:V349" si="104">+M350+M351</f>
        <v>0</v>
      </c>
      <c r="N349" s="596">
        <f t="shared" si="104"/>
        <v>0</v>
      </c>
      <c r="O349" s="596">
        <f t="shared" si="104"/>
        <v>0</v>
      </c>
      <c r="P349" s="596">
        <f t="shared" si="104"/>
        <v>0</v>
      </c>
      <c r="Q349" s="596">
        <f t="shared" si="104"/>
        <v>0</v>
      </c>
      <c r="R349" s="596">
        <f t="shared" si="104"/>
        <v>0</v>
      </c>
      <c r="S349" s="596">
        <f t="shared" si="104"/>
        <v>0</v>
      </c>
      <c r="T349" s="596">
        <f t="shared" si="104"/>
        <v>0</v>
      </c>
      <c r="U349" s="596">
        <f t="shared" si="104"/>
        <v>0</v>
      </c>
      <c r="V349" s="596">
        <f t="shared" si="104"/>
        <v>0</v>
      </c>
      <c r="W349" s="596"/>
      <c r="X349" s="714"/>
      <c r="Y349" s="714"/>
    </row>
    <row r="350" spans="1:25" ht="22.5" customHeight="1" thickTop="1" thickBot="1">
      <c r="A350" s="594">
        <v>1</v>
      </c>
      <c r="B350" s="675" t="s">
        <v>1377</v>
      </c>
      <c r="C350" s="675" t="s">
        <v>1459</v>
      </c>
      <c r="D350" s="675" t="s">
        <v>1395</v>
      </c>
      <c r="E350" s="675" t="s">
        <v>1379</v>
      </c>
      <c r="F350" s="675" t="s">
        <v>1675</v>
      </c>
      <c r="G350" s="675" t="s">
        <v>1379</v>
      </c>
      <c r="H350" s="675"/>
      <c r="I350" s="675"/>
      <c r="J350" s="675"/>
      <c r="K350" s="671" t="s">
        <v>1706</v>
      </c>
      <c r="L350" s="596"/>
      <c r="M350" s="596"/>
      <c r="N350" s="596"/>
      <c r="O350" s="595">
        <f>+L350+M350-N350</f>
        <v>0</v>
      </c>
      <c r="P350" s="596"/>
      <c r="Q350" s="596"/>
      <c r="R350" s="596"/>
      <c r="S350" s="596"/>
      <c r="T350" s="596"/>
      <c r="U350" s="596"/>
      <c r="V350" s="596"/>
      <c r="W350" s="596"/>
      <c r="X350" s="714"/>
      <c r="Y350" s="714"/>
    </row>
    <row r="351" spans="1:25" ht="22.5" customHeight="1" thickTop="1" thickBot="1">
      <c r="A351" s="594">
        <v>1</v>
      </c>
      <c r="B351" s="675" t="s">
        <v>1377</v>
      </c>
      <c r="C351" s="675" t="s">
        <v>1459</v>
      </c>
      <c r="D351" s="675" t="s">
        <v>1395</v>
      </c>
      <c r="E351" s="675" t="s">
        <v>1379</v>
      </c>
      <c r="F351" s="675" t="s">
        <v>1675</v>
      </c>
      <c r="G351" s="675" t="s">
        <v>1384</v>
      </c>
      <c r="H351" s="675"/>
      <c r="I351" s="675"/>
      <c r="J351" s="675"/>
      <c r="K351" s="671" t="s">
        <v>1622</v>
      </c>
      <c r="L351" s="596"/>
      <c r="M351" s="596"/>
      <c r="N351" s="596"/>
      <c r="O351" s="595">
        <f>+L351+M351-N351</f>
        <v>0</v>
      </c>
      <c r="P351" s="596"/>
      <c r="Q351" s="596"/>
      <c r="R351" s="596"/>
      <c r="S351" s="596"/>
      <c r="T351" s="596"/>
      <c r="U351" s="596"/>
      <c r="V351" s="596"/>
      <c r="W351" s="596"/>
      <c r="X351" s="714"/>
      <c r="Y351" s="714"/>
    </row>
    <row r="352" spans="1:25" ht="22.5" customHeight="1" thickTop="1" thickBot="1">
      <c r="A352" s="594">
        <v>1</v>
      </c>
      <c r="B352" s="675" t="s">
        <v>1377</v>
      </c>
      <c r="C352" s="675" t="s">
        <v>1459</v>
      </c>
      <c r="D352" s="675" t="s">
        <v>1395</v>
      </c>
      <c r="E352" s="675" t="s">
        <v>1379</v>
      </c>
      <c r="F352" s="675" t="s">
        <v>1692</v>
      </c>
      <c r="G352" s="675"/>
      <c r="H352" s="675"/>
      <c r="I352" s="675"/>
      <c r="J352" s="675"/>
      <c r="K352" s="671" t="s">
        <v>1623</v>
      </c>
      <c r="L352" s="596">
        <f>+L353+L354+L355</f>
        <v>0</v>
      </c>
      <c r="M352" s="596">
        <f t="shared" ref="M352:V352" si="105">+M353+M354+M355</f>
        <v>0</v>
      </c>
      <c r="N352" s="596">
        <f t="shared" si="105"/>
        <v>0</v>
      </c>
      <c r="O352" s="596">
        <f t="shared" si="105"/>
        <v>0</v>
      </c>
      <c r="P352" s="596">
        <f t="shared" si="105"/>
        <v>0</v>
      </c>
      <c r="Q352" s="596">
        <f t="shared" si="105"/>
        <v>0</v>
      </c>
      <c r="R352" s="596">
        <f t="shared" si="105"/>
        <v>0</v>
      </c>
      <c r="S352" s="596">
        <f t="shared" si="105"/>
        <v>0</v>
      </c>
      <c r="T352" s="596">
        <f t="shared" si="105"/>
        <v>0</v>
      </c>
      <c r="U352" s="596">
        <f t="shared" si="105"/>
        <v>0</v>
      </c>
      <c r="V352" s="596">
        <f t="shared" si="105"/>
        <v>0</v>
      </c>
      <c r="W352" s="596"/>
      <c r="X352" s="714"/>
      <c r="Y352" s="714"/>
    </row>
    <row r="353" spans="1:25" ht="22.5" customHeight="1" thickTop="1" thickBot="1">
      <c r="A353" s="594">
        <v>1</v>
      </c>
      <c r="B353" s="675" t="s">
        <v>1377</v>
      </c>
      <c r="C353" s="675" t="s">
        <v>1459</v>
      </c>
      <c r="D353" s="675" t="s">
        <v>1395</v>
      </c>
      <c r="E353" s="675" t="s">
        <v>1379</v>
      </c>
      <c r="F353" s="675" t="s">
        <v>1692</v>
      </c>
      <c r="G353" s="675" t="s">
        <v>1379</v>
      </c>
      <c r="H353" s="675"/>
      <c r="I353" s="675"/>
      <c r="J353" s="675"/>
      <c r="K353" s="671" t="s">
        <v>1707</v>
      </c>
      <c r="L353" s="596"/>
      <c r="M353" s="596"/>
      <c r="N353" s="596"/>
      <c r="O353" s="595">
        <f>+L353+M353-N353</f>
        <v>0</v>
      </c>
      <c r="P353" s="596"/>
      <c r="Q353" s="596"/>
      <c r="R353" s="596"/>
      <c r="S353" s="596"/>
      <c r="T353" s="596"/>
      <c r="U353" s="596"/>
      <c r="V353" s="596"/>
      <c r="W353" s="596"/>
      <c r="X353" s="714"/>
      <c r="Y353" s="714"/>
    </row>
    <row r="354" spans="1:25" ht="22.5" customHeight="1" thickTop="1" thickBot="1">
      <c r="A354" s="594">
        <v>1</v>
      </c>
      <c r="B354" s="675" t="s">
        <v>1377</v>
      </c>
      <c r="C354" s="675" t="s">
        <v>1459</v>
      </c>
      <c r="D354" s="675" t="s">
        <v>1395</v>
      </c>
      <c r="E354" s="675" t="s">
        <v>1379</v>
      </c>
      <c r="F354" s="675" t="s">
        <v>1692</v>
      </c>
      <c r="G354" s="675" t="s">
        <v>1384</v>
      </c>
      <c r="H354" s="675"/>
      <c r="I354" s="675"/>
      <c r="J354" s="675"/>
      <c r="K354" s="671" t="s">
        <v>1708</v>
      </c>
      <c r="L354" s="596"/>
      <c r="M354" s="596"/>
      <c r="N354" s="596"/>
      <c r="O354" s="595">
        <f>+L354+M354-N354</f>
        <v>0</v>
      </c>
      <c r="P354" s="596"/>
      <c r="Q354" s="596"/>
      <c r="R354" s="596"/>
      <c r="S354" s="596"/>
      <c r="T354" s="596"/>
      <c r="U354" s="596"/>
      <c r="V354" s="596"/>
      <c r="W354" s="596"/>
      <c r="X354" s="714"/>
      <c r="Y354" s="714"/>
    </row>
    <row r="355" spans="1:25" ht="22.5" customHeight="1" thickTop="1" thickBot="1">
      <c r="A355" s="594">
        <v>1</v>
      </c>
      <c r="B355" s="675" t="s">
        <v>1377</v>
      </c>
      <c r="C355" s="675" t="s">
        <v>1459</v>
      </c>
      <c r="D355" s="675" t="s">
        <v>1395</v>
      </c>
      <c r="E355" s="675" t="s">
        <v>1379</v>
      </c>
      <c r="F355" s="675" t="s">
        <v>1692</v>
      </c>
      <c r="G355" s="675" t="s">
        <v>1389</v>
      </c>
      <c r="H355" s="675"/>
      <c r="I355" s="675"/>
      <c r="J355" s="675"/>
      <c r="K355" s="671" t="s">
        <v>1709</v>
      </c>
      <c r="L355" s="596"/>
      <c r="M355" s="596"/>
      <c r="N355" s="596"/>
      <c r="O355" s="595">
        <f>+L355+M355-N355</f>
        <v>0</v>
      </c>
      <c r="P355" s="596"/>
      <c r="Q355" s="596"/>
      <c r="R355" s="596"/>
      <c r="S355" s="596"/>
      <c r="T355" s="596"/>
      <c r="U355" s="596"/>
      <c r="V355" s="596"/>
      <c r="W355" s="596"/>
      <c r="X355" s="714"/>
      <c r="Y355" s="714"/>
    </row>
    <row r="356" spans="1:25" ht="22.5" customHeight="1" thickTop="1" thickBot="1">
      <c r="A356" s="594">
        <v>1</v>
      </c>
      <c r="B356" s="675" t="s">
        <v>1377</v>
      </c>
      <c r="C356" s="675" t="s">
        <v>1459</v>
      </c>
      <c r="D356" s="675" t="s">
        <v>1395</v>
      </c>
      <c r="E356" s="675" t="s">
        <v>1379</v>
      </c>
      <c r="F356" s="675" t="s">
        <v>1710</v>
      </c>
      <c r="G356" s="675"/>
      <c r="H356" s="675"/>
      <c r="I356" s="675"/>
      <c r="J356" s="675"/>
      <c r="K356" s="671" t="s">
        <v>1617</v>
      </c>
      <c r="L356" s="596">
        <f>+L357+L358+L359</f>
        <v>0</v>
      </c>
      <c r="M356" s="596">
        <f t="shared" ref="M356:V356" si="106">+M357+M358+M359</f>
        <v>0</v>
      </c>
      <c r="N356" s="596">
        <f t="shared" si="106"/>
        <v>0</v>
      </c>
      <c r="O356" s="596">
        <f t="shared" si="106"/>
        <v>0</v>
      </c>
      <c r="P356" s="596">
        <f t="shared" si="106"/>
        <v>0</v>
      </c>
      <c r="Q356" s="596">
        <f t="shared" si="106"/>
        <v>0</v>
      </c>
      <c r="R356" s="596">
        <f t="shared" si="106"/>
        <v>0</v>
      </c>
      <c r="S356" s="596">
        <f t="shared" si="106"/>
        <v>0</v>
      </c>
      <c r="T356" s="596">
        <f t="shared" si="106"/>
        <v>0</v>
      </c>
      <c r="U356" s="596">
        <f t="shared" si="106"/>
        <v>0</v>
      </c>
      <c r="V356" s="596">
        <f t="shared" si="106"/>
        <v>0</v>
      </c>
      <c r="W356" s="596"/>
      <c r="X356" s="714"/>
      <c r="Y356" s="714"/>
    </row>
    <row r="357" spans="1:25" ht="22.5" customHeight="1" thickTop="1" thickBot="1">
      <c r="A357" s="594">
        <v>1</v>
      </c>
      <c r="B357" s="675" t="s">
        <v>1377</v>
      </c>
      <c r="C357" s="675" t="s">
        <v>1459</v>
      </c>
      <c r="D357" s="675" t="s">
        <v>1395</v>
      </c>
      <c r="E357" s="675" t="s">
        <v>1379</v>
      </c>
      <c r="F357" s="675" t="s">
        <v>1710</v>
      </c>
      <c r="G357" s="675" t="s">
        <v>1379</v>
      </c>
      <c r="H357" s="675"/>
      <c r="I357" s="675"/>
      <c r="J357" s="675"/>
      <c r="K357" s="671" t="s">
        <v>1711</v>
      </c>
      <c r="L357" s="596"/>
      <c r="M357" s="596"/>
      <c r="N357" s="596"/>
      <c r="O357" s="595">
        <f>+L357+M357-N357</f>
        <v>0</v>
      </c>
      <c r="P357" s="596"/>
      <c r="Q357" s="596"/>
      <c r="R357" s="596"/>
      <c r="S357" s="596"/>
      <c r="T357" s="596"/>
      <c r="U357" s="596"/>
      <c r="V357" s="596"/>
      <c r="W357" s="596"/>
      <c r="X357" s="714"/>
      <c r="Y357" s="714"/>
    </row>
    <row r="358" spans="1:25" ht="22.5" customHeight="1" thickTop="1" thickBot="1">
      <c r="A358" s="594">
        <v>1</v>
      </c>
      <c r="B358" s="675" t="s">
        <v>1377</v>
      </c>
      <c r="C358" s="675" t="s">
        <v>1459</v>
      </c>
      <c r="D358" s="675" t="s">
        <v>1395</v>
      </c>
      <c r="E358" s="675" t="s">
        <v>1379</v>
      </c>
      <c r="F358" s="675" t="s">
        <v>1710</v>
      </c>
      <c r="G358" s="675" t="s">
        <v>1384</v>
      </c>
      <c r="H358" s="675"/>
      <c r="I358" s="675"/>
      <c r="J358" s="675"/>
      <c r="K358" s="671" t="s">
        <v>1712</v>
      </c>
      <c r="L358" s="596"/>
      <c r="M358" s="596"/>
      <c r="N358" s="596"/>
      <c r="O358" s="595">
        <f>+L358+M358-N358</f>
        <v>0</v>
      </c>
      <c r="P358" s="596"/>
      <c r="Q358" s="596"/>
      <c r="R358" s="596"/>
      <c r="S358" s="596"/>
      <c r="T358" s="596"/>
      <c r="U358" s="596"/>
      <c r="V358" s="596"/>
      <c r="W358" s="596"/>
      <c r="X358" s="714"/>
      <c r="Y358" s="714"/>
    </row>
    <row r="359" spans="1:25" ht="22.5" customHeight="1" thickTop="1" thickBot="1">
      <c r="A359" s="594">
        <v>1</v>
      </c>
      <c r="B359" s="675" t="s">
        <v>1377</v>
      </c>
      <c r="C359" s="675" t="s">
        <v>1459</v>
      </c>
      <c r="D359" s="675" t="s">
        <v>1395</v>
      </c>
      <c r="E359" s="675" t="s">
        <v>1379</v>
      </c>
      <c r="F359" s="675" t="s">
        <v>1710</v>
      </c>
      <c r="G359" s="675" t="s">
        <v>1389</v>
      </c>
      <c r="H359" s="675"/>
      <c r="I359" s="675"/>
      <c r="J359" s="675"/>
      <c r="K359" s="671" t="s">
        <v>1713</v>
      </c>
      <c r="L359" s="596"/>
      <c r="M359" s="596"/>
      <c r="N359" s="596"/>
      <c r="O359" s="595">
        <f>+L359+M359-N359</f>
        <v>0</v>
      </c>
      <c r="P359" s="596"/>
      <c r="Q359" s="596"/>
      <c r="R359" s="596"/>
      <c r="S359" s="596"/>
      <c r="T359" s="596"/>
      <c r="U359" s="596"/>
      <c r="V359" s="596"/>
      <c r="W359" s="596"/>
      <c r="X359" s="714"/>
      <c r="Y359" s="714"/>
    </row>
    <row r="360" spans="1:25" ht="22.5" customHeight="1" thickTop="1" thickBot="1">
      <c r="A360" s="594">
        <v>1</v>
      </c>
      <c r="B360" s="675" t="s">
        <v>1377</v>
      </c>
      <c r="C360" s="675" t="s">
        <v>1459</v>
      </c>
      <c r="D360" s="675" t="s">
        <v>1395</v>
      </c>
      <c r="E360" s="675" t="s">
        <v>1384</v>
      </c>
      <c r="F360" s="675"/>
      <c r="G360" s="675"/>
      <c r="H360" s="675"/>
      <c r="I360" s="675"/>
      <c r="J360" s="675"/>
      <c r="K360" s="671" t="s">
        <v>1714</v>
      </c>
      <c r="L360" s="596">
        <f>+L361</f>
        <v>0</v>
      </c>
      <c r="M360" s="596">
        <f t="shared" ref="M360:V360" si="107">+M361</f>
        <v>0</v>
      </c>
      <c r="N360" s="596">
        <f t="shared" si="107"/>
        <v>0</v>
      </c>
      <c r="O360" s="596">
        <f t="shared" si="107"/>
        <v>0</v>
      </c>
      <c r="P360" s="596">
        <f t="shared" si="107"/>
        <v>0</v>
      </c>
      <c r="Q360" s="596">
        <f t="shared" si="107"/>
        <v>0</v>
      </c>
      <c r="R360" s="596">
        <f t="shared" si="107"/>
        <v>0</v>
      </c>
      <c r="S360" s="596">
        <f t="shared" si="107"/>
        <v>0</v>
      </c>
      <c r="T360" s="596">
        <f t="shared" si="107"/>
        <v>0</v>
      </c>
      <c r="U360" s="596">
        <f t="shared" si="107"/>
        <v>0</v>
      </c>
      <c r="V360" s="596">
        <f t="shared" si="107"/>
        <v>0</v>
      </c>
      <c r="W360" s="596"/>
      <c r="X360" s="714"/>
      <c r="Y360" s="714"/>
    </row>
    <row r="361" spans="1:25" ht="22.5" customHeight="1" thickTop="1" thickBot="1">
      <c r="A361" s="594">
        <v>1</v>
      </c>
      <c r="B361" s="675" t="s">
        <v>1377</v>
      </c>
      <c r="C361" s="675" t="s">
        <v>1459</v>
      </c>
      <c r="D361" s="675" t="s">
        <v>1395</v>
      </c>
      <c r="E361" s="675" t="s">
        <v>1384</v>
      </c>
      <c r="F361" s="675" t="s">
        <v>1659</v>
      </c>
      <c r="G361" s="675"/>
      <c r="H361" s="675"/>
      <c r="I361" s="675"/>
      <c r="J361" s="675"/>
      <c r="K361" s="671" t="s">
        <v>1715</v>
      </c>
      <c r="L361" s="596"/>
      <c r="M361" s="596"/>
      <c r="N361" s="596"/>
      <c r="O361" s="595">
        <f>+L361+M361-N361</f>
        <v>0</v>
      </c>
      <c r="P361" s="596"/>
      <c r="Q361" s="596"/>
      <c r="R361" s="596"/>
      <c r="S361" s="596"/>
      <c r="T361" s="596"/>
      <c r="U361" s="596"/>
      <c r="V361" s="596"/>
      <c r="W361" s="596"/>
      <c r="X361" s="714"/>
      <c r="Y361" s="714"/>
    </row>
    <row r="362" spans="1:25" ht="22.5" customHeight="1" thickTop="1" thickBot="1">
      <c r="A362" s="594">
        <v>1</v>
      </c>
      <c r="B362" s="675" t="s">
        <v>1377</v>
      </c>
      <c r="C362" s="675" t="s">
        <v>1459</v>
      </c>
      <c r="D362" s="675" t="s">
        <v>1395</v>
      </c>
      <c r="E362" s="675" t="s">
        <v>1389</v>
      </c>
      <c r="F362" s="675"/>
      <c r="G362" s="675"/>
      <c r="H362" s="675"/>
      <c r="I362" s="675"/>
      <c r="J362" s="675"/>
      <c r="K362" s="671" t="s">
        <v>1716</v>
      </c>
      <c r="L362" s="596"/>
      <c r="M362" s="596"/>
      <c r="N362" s="596"/>
      <c r="O362" s="595">
        <f>+L362+M362-N362</f>
        <v>0</v>
      </c>
      <c r="P362" s="596"/>
      <c r="Q362" s="596"/>
      <c r="R362" s="596"/>
      <c r="S362" s="596"/>
      <c r="T362" s="596"/>
      <c r="U362" s="596"/>
      <c r="V362" s="596"/>
      <c r="W362" s="596"/>
      <c r="X362" s="714"/>
      <c r="Y362" s="714"/>
    </row>
    <row r="363" spans="1:25" ht="22.5" customHeight="1" thickTop="1" thickBot="1">
      <c r="A363" s="594">
        <v>1</v>
      </c>
      <c r="B363" s="675" t="s">
        <v>1377</v>
      </c>
      <c r="C363" s="675" t="s">
        <v>1459</v>
      </c>
      <c r="D363" s="675" t="s">
        <v>1396</v>
      </c>
      <c r="E363" s="675"/>
      <c r="F363" s="675"/>
      <c r="G363" s="675"/>
      <c r="H363" s="675"/>
      <c r="I363" s="675"/>
      <c r="J363" s="675"/>
      <c r="K363" s="671" t="s">
        <v>1438</v>
      </c>
      <c r="L363" s="596">
        <f>+L364+L370+L377</f>
        <v>0</v>
      </c>
      <c r="M363" s="596">
        <f t="shared" ref="M363:V363" si="108">+M364+M370+M377</f>
        <v>0</v>
      </c>
      <c r="N363" s="596">
        <f t="shared" si="108"/>
        <v>0</v>
      </c>
      <c r="O363" s="596">
        <f t="shared" si="108"/>
        <v>0</v>
      </c>
      <c r="P363" s="596">
        <f t="shared" si="108"/>
        <v>0</v>
      </c>
      <c r="Q363" s="596">
        <f t="shared" si="108"/>
        <v>0</v>
      </c>
      <c r="R363" s="596">
        <f t="shared" si="108"/>
        <v>0</v>
      </c>
      <c r="S363" s="596">
        <f t="shared" si="108"/>
        <v>0</v>
      </c>
      <c r="T363" s="596">
        <f t="shared" si="108"/>
        <v>0</v>
      </c>
      <c r="U363" s="596">
        <f t="shared" si="108"/>
        <v>0</v>
      </c>
      <c r="V363" s="596">
        <f t="shared" si="108"/>
        <v>0</v>
      </c>
      <c r="W363" s="596"/>
      <c r="X363" s="714"/>
      <c r="Y363" s="714"/>
    </row>
    <row r="364" spans="1:25" ht="22.5" customHeight="1" thickTop="1" thickBot="1">
      <c r="A364" s="594">
        <v>1</v>
      </c>
      <c r="B364" s="675" t="s">
        <v>1377</v>
      </c>
      <c r="C364" s="675" t="s">
        <v>1459</v>
      </c>
      <c r="D364" s="675" t="s">
        <v>1396</v>
      </c>
      <c r="E364" s="675" t="s">
        <v>1379</v>
      </c>
      <c r="F364" s="675"/>
      <c r="G364" s="675"/>
      <c r="H364" s="675"/>
      <c r="I364" s="675"/>
      <c r="J364" s="675"/>
      <c r="K364" s="671" t="s">
        <v>1439</v>
      </c>
      <c r="L364" s="596">
        <f>+L365+L366+L367+L368+L369</f>
        <v>0</v>
      </c>
      <c r="M364" s="596">
        <f t="shared" ref="M364:V364" si="109">+M365+M366+M367+M368+M369</f>
        <v>0</v>
      </c>
      <c r="N364" s="596">
        <f t="shared" si="109"/>
        <v>0</v>
      </c>
      <c r="O364" s="596">
        <f t="shared" si="109"/>
        <v>0</v>
      </c>
      <c r="P364" s="596">
        <f t="shared" si="109"/>
        <v>0</v>
      </c>
      <c r="Q364" s="596">
        <f t="shared" si="109"/>
        <v>0</v>
      </c>
      <c r="R364" s="596">
        <f t="shared" si="109"/>
        <v>0</v>
      </c>
      <c r="S364" s="596">
        <f t="shared" si="109"/>
        <v>0</v>
      </c>
      <c r="T364" s="596">
        <f t="shared" si="109"/>
        <v>0</v>
      </c>
      <c r="U364" s="596">
        <f t="shared" si="109"/>
        <v>0</v>
      </c>
      <c r="V364" s="596">
        <f t="shared" si="109"/>
        <v>0</v>
      </c>
      <c r="W364" s="596"/>
      <c r="X364" s="714"/>
      <c r="Y364" s="714"/>
    </row>
    <row r="365" spans="1:25" ht="22.5" customHeight="1" thickTop="1" thickBot="1">
      <c r="A365" s="594">
        <v>1</v>
      </c>
      <c r="B365" s="675" t="s">
        <v>1377</v>
      </c>
      <c r="C365" s="675" t="s">
        <v>1459</v>
      </c>
      <c r="D365" s="675" t="s">
        <v>1396</v>
      </c>
      <c r="E365" s="675" t="s">
        <v>1379</v>
      </c>
      <c r="F365" s="675" t="s">
        <v>1659</v>
      </c>
      <c r="G365" s="675"/>
      <c r="H365" s="675"/>
      <c r="I365" s="675"/>
      <c r="J365" s="675"/>
      <c r="K365" s="671" t="s">
        <v>1717</v>
      </c>
      <c r="L365" s="596"/>
      <c r="M365" s="596"/>
      <c r="N365" s="596"/>
      <c r="O365" s="595">
        <f>+L365+M365-N365</f>
        <v>0</v>
      </c>
      <c r="P365" s="596"/>
      <c r="Q365" s="596"/>
      <c r="R365" s="596"/>
      <c r="S365" s="596"/>
      <c r="T365" s="596"/>
      <c r="U365" s="596"/>
      <c r="V365" s="596"/>
      <c r="W365" s="596"/>
      <c r="X365" s="714"/>
      <c r="Y365" s="714"/>
    </row>
    <row r="366" spans="1:25" ht="22.5" customHeight="1" thickTop="1" thickBot="1">
      <c r="A366" s="594">
        <v>1</v>
      </c>
      <c r="B366" s="675" t="s">
        <v>1377</v>
      </c>
      <c r="C366" s="675" t="s">
        <v>1459</v>
      </c>
      <c r="D366" s="675" t="s">
        <v>1396</v>
      </c>
      <c r="E366" s="675" t="s">
        <v>1379</v>
      </c>
      <c r="F366" s="675" t="s">
        <v>1665</v>
      </c>
      <c r="G366" s="675"/>
      <c r="H366" s="675"/>
      <c r="I366" s="675"/>
      <c r="J366" s="675"/>
      <c r="K366" s="671" t="s">
        <v>1718</v>
      </c>
      <c r="L366" s="596"/>
      <c r="M366" s="596"/>
      <c r="N366" s="596"/>
      <c r="O366" s="595">
        <f>+L366+M366-N366</f>
        <v>0</v>
      </c>
      <c r="P366" s="596"/>
      <c r="Q366" s="596"/>
      <c r="R366" s="596"/>
      <c r="S366" s="596"/>
      <c r="T366" s="596"/>
      <c r="U366" s="596"/>
      <c r="V366" s="596"/>
      <c r="W366" s="596"/>
      <c r="X366" s="714"/>
      <c r="Y366" s="714"/>
    </row>
    <row r="367" spans="1:25" ht="22.5" customHeight="1" thickTop="1" thickBot="1">
      <c r="A367" s="594">
        <v>1</v>
      </c>
      <c r="B367" s="675" t="s">
        <v>1377</v>
      </c>
      <c r="C367" s="675" t="s">
        <v>1459</v>
      </c>
      <c r="D367" s="675" t="s">
        <v>1396</v>
      </c>
      <c r="E367" s="675" t="s">
        <v>1379</v>
      </c>
      <c r="F367" s="675" t="s">
        <v>1675</v>
      </c>
      <c r="G367" s="675"/>
      <c r="H367" s="675"/>
      <c r="I367" s="675"/>
      <c r="J367" s="675"/>
      <c r="K367" s="671" t="s">
        <v>1616</v>
      </c>
      <c r="L367" s="596"/>
      <c r="M367" s="596"/>
      <c r="N367" s="596"/>
      <c r="O367" s="595">
        <f>+L367+M367-N367</f>
        <v>0</v>
      </c>
      <c r="P367" s="596"/>
      <c r="Q367" s="596"/>
      <c r="R367" s="596"/>
      <c r="S367" s="596"/>
      <c r="T367" s="596"/>
      <c r="U367" s="596"/>
      <c r="V367" s="596"/>
      <c r="W367" s="596"/>
      <c r="X367" s="714"/>
      <c r="Y367" s="714"/>
    </row>
    <row r="368" spans="1:25" ht="22.5" customHeight="1" thickTop="1" thickBot="1">
      <c r="A368" s="594">
        <v>1</v>
      </c>
      <c r="B368" s="675" t="s">
        <v>1377</v>
      </c>
      <c r="C368" s="675" t="s">
        <v>1459</v>
      </c>
      <c r="D368" s="675" t="s">
        <v>1396</v>
      </c>
      <c r="E368" s="675" t="s">
        <v>1379</v>
      </c>
      <c r="F368" s="675" t="s">
        <v>1719</v>
      </c>
      <c r="G368" s="675"/>
      <c r="H368" s="675"/>
      <c r="I368" s="675"/>
      <c r="J368" s="675"/>
      <c r="K368" s="671" t="s">
        <v>1617</v>
      </c>
      <c r="L368" s="596"/>
      <c r="M368" s="596"/>
      <c r="N368" s="596"/>
      <c r="O368" s="595">
        <f>+L368+M368-N368</f>
        <v>0</v>
      </c>
      <c r="P368" s="596"/>
      <c r="Q368" s="596"/>
      <c r="R368" s="596"/>
      <c r="S368" s="596"/>
      <c r="T368" s="596"/>
      <c r="U368" s="596"/>
      <c r="V368" s="596"/>
      <c r="W368" s="596"/>
      <c r="X368" s="714"/>
      <c r="Y368" s="714"/>
    </row>
    <row r="369" spans="1:25" ht="22.5" customHeight="1" thickTop="1" thickBot="1">
      <c r="A369" s="594">
        <v>1</v>
      </c>
      <c r="B369" s="675" t="s">
        <v>1377</v>
      </c>
      <c r="C369" s="675" t="s">
        <v>1459</v>
      </c>
      <c r="D369" s="675" t="s">
        <v>1396</v>
      </c>
      <c r="E369" s="675" t="s">
        <v>1379</v>
      </c>
      <c r="F369" s="675" t="s">
        <v>1720</v>
      </c>
      <c r="G369" s="675"/>
      <c r="H369" s="675"/>
      <c r="I369" s="675"/>
      <c r="J369" s="675"/>
      <c r="K369" s="671" t="s">
        <v>1618</v>
      </c>
      <c r="L369" s="596"/>
      <c r="M369" s="596"/>
      <c r="N369" s="596"/>
      <c r="O369" s="595">
        <f>+L369+M369-N369</f>
        <v>0</v>
      </c>
      <c r="P369" s="596"/>
      <c r="Q369" s="596"/>
      <c r="R369" s="596"/>
      <c r="S369" s="596"/>
      <c r="T369" s="596"/>
      <c r="U369" s="596"/>
      <c r="V369" s="596"/>
      <c r="W369" s="596"/>
      <c r="X369" s="714"/>
      <c r="Y369" s="714"/>
    </row>
    <row r="370" spans="1:25" ht="22.5" customHeight="1" thickTop="1" thickBot="1">
      <c r="A370" s="594">
        <v>1</v>
      </c>
      <c r="B370" s="675" t="s">
        <v>1377</v>
      </c>
      <c r="C370" s="675" t="s">
        <v>1459</v>
      </c>
      <c r="D370" s="675" t="s">
        <v>1396</v>
      </c>
      <c r="E370" s="675" t="s">
        <v>1384</v>
      </c>
      <c r="F370" s="675"/>
      <c r="G370" s="675"/>
      <c r="H370" s="675"/>
      <c r="I370" s="675"/>
      <c r="J370" s="675"/>
      <c r="K370" s="671" t="s">
        <v>1714</v>
      </c>
      <c r="L370" s="596">
        <f>+L371+L376</f>
        <v>0</v>
      </c>
      <c r="M370" s="596">
        <f t="shared" ref="M370:V370" si="110">+M371+M376</f>
        <v>0</v>
      </c>
      <c r="N370" s="596">
        <f t="shared" si="110"/>
        <v>0</v>
      </c>
      <c r="O370" s="596">
        <f t="shared" si="110"/>
        <v>0</v>
      </c>
      <c r="P370" s="596">
        <f t="shared" si="110"/>
        <v>0</v>
      </c>
      <c r="Q370" s="596">
        <f t="shared" si="110"/>
        <v>0</v>
      </c>
      <c r="R370" s="596">
        <f t="shared" si="110"/>
        <v>0</v>
      </c>
      <c r="S370" s="596">
        <f t="shared" si="110"/>
        <v>0</v>
      </c>
      <c r="T370" s="596">
        <f t="shared" si="110"/>
        <v>0</v>
      </c>
      <c r="U370" s="596">
        <f t="shared" si="110"/>
        <v>0</v>
      </c>
      <c r="V370" s="596">
        <f t="shared" si="110"/>
        <v>0</v>
      </c>
      <c r="W370" s="596"/>
      <c r="X370" s="714"/>
      <c r="Y370" s="714"/>
    </row>
    <row r="371" spans="1:25" ht="22.5" customHeight="1" thickTop="1" thickBot="1">
      <c r="A371" s="594">
        <v>1</v>
      </c>
      <c r="B371" s="675" t="s">
        <v>1377</v>
      </c>
      <c r="C371" s="675" t="s">
        <v>1459</v>
      </c>
      <c r="D371" s="675" t="s">
        <v>1396</v>
      </c>
      <c r="E371" s="675" t="s">
        <v>1384</v>
      </c>
      <c r="F371" s="675" t="s">
        <v>1659</v>
      </c>
      <c r="G371" s="675"/>
      <c r="H371" s="675"/>
      <c r="I371" s="675"/>
      <c r="J371" s="675"/>
      <c r="K371" s="671" t="s">
        <v>1721</v>
      </c>
      <c r="L371" s="596">
        <f>+L372+L373+L374+L375</f>
        <v>0</v>
      </c>
      <c r="M371" s="596">
        <f t="shared" ref="M371:V371" si="111">+M372+M373+M374+M375</f>
        <v>0</v>
      </c>
      <c r="N371" s="596">
        <f t="shared" si="111"/>
        <v>0</v>
      </c>
      <c r="O371" s="596">
        <f t="shared" si="111"/>
        <v>0</v>
      </c>
      <c r="P371" s="596">
        <f t="shared" si="111"/>
        <v>0</v>
      </c>
      <c r="Q371" s="596">
        <f t="shared" si="111"/>
        <v>0</v>
      </c>
      <c r="R371" s="596">
        <f t="shared" si="111"/>
        <v>0</v>
      </c>
      <c r="S371" s="596">
        <f t="shared" si="111"/>
        <v>0</v>
      </c>
      <c r="T371" s="596">
        <f t="shared" si="111"/>
        <v>0</v>
      </c>
      <c r="U371" s="596">
        <f t="shared" si="111"/>
        <v>0</v>
      </c>
      <c r="V371" s="596">
        <f t="shared" si="111"/>
        <v>0</v>
      </c>
      <c r="W371" s="596"/>
      <c r="X371" s="714"/>
      <c r="Y371" s="714"/>
    </row>
    <row r="372" spans="1:25" ht="22.5" customHeight="1" thickTop="1" thickBot="1">
      <c r="A372" s="594">
        <v>1</v>
      </c>
      <c r="B372" s="675" t="s">
        <v>1377</v>
      </c>
      <c r="C372" s="675" t="s">
        <v>1459</v>
      </c>
      <c r="D372" s="675" t="s">
        <v>1396</v>
      </c>
      <c r="E372" s="675" t="s">
        <v>1384</v>
      </c>
      <c r="F372" s="675" t="s">
        <v>1659</v>
      </c>
      <c r="G372" s="675" t="s">
        <v>1379</v>
      </c>
      <c r="H372" s="675"/>
      <c r="I372" s="675"/>
      <c r="J372" s="675"/>
      <c r="K372" s="671" t="s">
        <v>1440</v>
      </c>
      <c r="L372" s="596"/>
      <c r="M372" s="596"/>
      <c r="N372" s="596"/>
      <c r="O372" s="595">
        <f t="shared" ref="O372:O377" si="112">+L372+M372-N372</f>
        <v>0</v>
      </c>
      <c r="P372" s="596"/>
      <c r="Q372" s="596"/>
      <c r="R372" s="596"/>
      <c r="S372" s="596"/>
      <c r="T372" s="596"/>
      <c r="U372" s="596"/>
      <c r="V372" s="596"/>
      <c r="W372" s="596"/>
      <c r="X372" s="714"/>
      <c r="Y372" s="714"/>
    </row>
    <row r="373" spans="1:25" ht="22.5" customHeight="1" thickTop="1" thickBot="1">
      <c r="A373" s="594">
        <v>1</v>
      </c>
      <c r="B373" s="675" t="s">
        <v>1377</v>
      </c>
      <c r="C373" s="675" t="s">
        <v>1459</v>
      </c>
      <c r="D373" s="675" t="s">
        <v>1396</v>
      </c>
      <c r="E373" s="675" t="s">
        <v>1384</v>
      </c>
      <c r="F373" s="675" t="s">
        <v>1659</v>
      </c>
      <c r="G373" s="675" t="s">
        <v>1384</v>
      </c>
      <c r="H373" s="675"/>
      <c r="I373" s="675"/>
      <c r="J373" s="675"/>
      <c r="K373" s="671" t="s">
        <v>1441</v>
      </c>
      <c r="L373" s="596"/>
      <c r="M373" s="596"/>
      <c r="N373" s="596"/>
      <c r="O373" s="595">
        <f t="shared" si="112"/>
        <v>0</v>
      </c>
      <c r="P373" s="596"/>
      <c r="Q373" s="596"/>
      <c r="R373" s="596"/>
      <c r="S373" s="596"/>
      <c r="T373" s="596"/>
      <c r="U373" s="596"/>
      <c r="V373" s="596"/>
      <c r="W373" s="596"/>
      <c r="X373" s="714"/>
      <c r="Y373" s="714"/>
    </row>
    <row r="374" spans="1:25" ht="22.5" customHeight="1" thickTop="1" thickBot="1">
      <c r="A374" s="594">
        <v>1</v>
      </c>
      <c r="B374" s="675" t="s">
        <v>1377</v>
      </c>
      <c r="C374" s="675" t="s">
        <v>1459</v>
      </c>
      <c r="D374" s="675" t="s">
        <v>1396</v>
      </c>
      <c r="E374" s="675" t="s">
        <v>1384</v>
      </c>
      <c r="F374" s="675" t="s">
        <v>1659</v>
      </c>
      <c r="G374" s="675" t="s">
        <v>1389</v>
      </c>
      <c r="H374" s="675"/>
      <c r="I374" s="675"/>
      <c r="J374" s="675"/>
      <c r="K374" s="671" t="s">
        <v>1722</v>
      </c>
      <c r="L374" s="596"/>
      <c r="M374" s="596"/>
      <c r="N374" s="596"/>
      <c r="O374" s="595">
        <f t="shared" si="112"/>
        <v>0</v>
      </c>
      <c r="P374" s="596"/>
      <c r="Q374" s="596"/>
      <c r="R374" s="596"/>
      <c r="S374" s="596"/>
      <c r="T374" s="596"/>
      <c r="U374" s="596"/>
      <c r="V374" s="596"/>
      <c r="W374" s="596"/>
      <c r="X374" s="714"/>
      <c r="Y374" s="714"/>
    </row>
    <row r="375" spans="1:25" ht="22.5" customHeight="1" thickTop="1" thickBot="1">
      <c r="A375" s="594">
        <v>1</v>
      </c>
      <c r="B375" s="675" t="s">
        <v>1377</v>
      </c>
      <c r="C375" s="675" t="s">
        <v>1459</v>
      </c>
      <c r="D375" s="675" t="s">
        <v>1396</v>
      </c>
      <c r="E375" s="675" t="s">
        <v>1384</v>
      </c>
      <c r="F375" s="675" t="s">
        <v>1659</v>
      </c>
      <c r="G375" s="675" t="s">
        <v>1390</v>
      </c>
      <c r="H375" s="675"/>
      <c r="I375" s="675"/>
      <c r="J375" s="675"/>
      <c r="K375" s="671" t="s">
        <v>1723</v>
      </c>
      <c r="L375" s="596"/>
      <c r="M375" s="596"/>
      <c r="N375" s="596"/>
      <c r="O375" s="595">
        <f t="shared" si="112"/>
        <v>0</v>
      </c>
      <c r="P375" s="596"/>
      <c r="Q375" s="596"/>
      <c r="R375" s="596"/>
      <c r="S375" s="596"/>
      <c r="T375" s="596"/>
      <c r="U375" s="596"/>
      <c r="V375" s="596"/>
      <c r="W375" s="596"/>
      <c r="X375" s="714"/>
      <c r="Y375" s="714"/>
    </row>
    <row r="376" spans="1:25" ht="22.5" customHeight="1" thickTop="1" thickBot="1">
      <c r="A376" s="594">
        <v>1</v>
      </c>
      <c r="B376" s="675" t="s">
        <v>1377</v>
      </c>
      <c r="C376" s="675" t="s">
        <v>1459</v>
      </c>
      <c r="D376" s="675" t="s">
        <v>1396</v>
      </c>
      <c r="E376" s="675" t="s">
        <v>1384</v>
      </c>
      <c r="F376" s="675" t="s">
        <v>1665</v>
      </c>
      <c r="G376" s="675"/>
      <c r="H376" s="675"/>
      <c r="I376" s="675"/>
      <c r="J376" s="675"/>
      <c r="K376" s="671" t="s">
        <v>1724</v>
      </c>
      <c r="L376" s="596"/>
      <c r="M376" s="596"/>
      <c r="N376" s="596"/>
      <c r="O376" s="595">
        <f t="shared" si="112"/>
        <v>0</v>
      </c>
      <c r="P376" s="596"/>
      <c r="Q376" s="596"/>
      <c r="R376" s="596"/>
      <c r="S376" s="596"/>
      <c r="T376" s="596"/>
      <c r="U376" s="596"/>
      <c r="V376" s="596"/>
      <c r="W376" s="596"/>
      <c r="X376" s="714"/>
      <c r="Y376" s="714"/>
    </row>
    <row r="377" spans="1:25" ht="22.5" customHeight="1" thickTop="1" thickBot="1">
      <c r="A377" s="594">
        <v>1</v>
      </c>
      <c r="B377" s="675" t="s">
        <v>1377</v>
      </c>
      <c r="C377" s="675" t="s">
        <v>1459</v>
      </c>
      <c r="D377" s="675" t="s">
        <v>1396</v>
      </c>
      <c r="E377" s="675" t="s">
        <v>1389</v>
      </c>
      <c r="F377" s="675"/>
      <c r="G377" s="675"/>
      <c r="H377" s="675"/>
      <c r="I377" s="675"/>
      <c r="J377" s="675"/>
      <c r="K377" s="671" t="s">
        <v>1716</v>
      </c>
      <c r="L377" s="596"/>
      <c r="M377" s="596"/>
      <c r="N377" s="596"/>
      <c r="O377" s="595">
        <f t="shared" si="112"/>
        <v>0</v>
      </c>
      <c r="P377" s="596"/>
      <c r="Q377" s="596"/>
      <c r="R377" s="596"/>
      <c r="S377" s="596"/>
      <c r="T377" s="596"/>
      <c r="U377" s="596"/>
      <c r="V377" s="596"/>
      <c r="W377" s="596"/>
      <c r="X377" s="714"/>
      <c r="Y377" s="714"/>
    </row>
    <row r="378" spans="1:25" ht="22.5" customHeight="1" thickTop="1" thickBot="1">
      <c r="A378" s="594">
        <v>1</v>
      </c>
      <c r="B378" s="675" t="s">
        <v>1377</v>
      </c>
      <c r="C378" s="675" t="s">
        <v>1459</v>
      </c>
      <c r="D378" s="675" t="s">
        <v>1397</v>
      </c>
      <c r="E378" s="675"/>
      <c r="F378" s="675"/>
      <c r="G378" s="675"/>
      <c r="H378" s="675"/>
      <c r="I378" s="675"/>
      <c r="J378" s="675"/>
      <c r="K378" s="671" t="s">
        <v>1725</v>
      </c>
      <c r="L378" s="596">
        <f>+L379+L389+L390+L393</f>
        <v>0</v>
      </c>
      <c r="M378" s="596">
        <f t="shared" ref="M378:V378" si="113">+M379+M389+M390+M393</f>
        <v>0</v>
      </c>
      <c r="N378" s="596">
        <f t="shared" si="113"/>
        <v>0</v>
      </c>
      <c r="O378" s="596">
        <f t="shared" si="113"/>
        <v>0</v>
      </c>
      <c r="P378" s="596">
        <f t="shared" si="113"/>
        <v>0</v>
      </c>
      <c r="Q378" s="596">
        <f t="shared" si="113"/>
        <v>0</v>
      </c>
      <c r="R378" s="596">
        <f t="shared" si="113"/>
        <v>0</v>
      </c>
      <c r="S378" s="596">
        <f t="shared" si="113"/>
        <v>0</v>
      </c>
      <c r="T378" s="596">
        <f t="shared" si="113"/>
        <v>0</v>
      </c>
      <c r="U378" s="596">
        <f t="shared" si="113"/>
        <v>0</v>
      </c>
      <c r="V378" s="596">
        <f t="shared" si="113"/>
        <v>0</v>
      </c>
      <c r="W378" s="596"/>
      <c r="X378" s="714"/>
      <c r="Y378" s="714"/>
    </row>
    <row r="379" spans="1:25" ht="22.5" customHeight="1" thickTop="1" thickBot="1">
      <c r="A379" s="594">
        <v>1</v>
      </c>
      <c r="B379" s="675" t="s">
        <v>1377</v>
      </c>
      <c r="C379" s="675" t="s">
        <v>1459</v>
      </c>
      <c r="D379" s="675" t="s">
        <v>1397</v>
      </c>
      <c r="E379" s="675" t="s">
        <v>1379</v>
      </c>
      <c r="F379" s="675"/>
      <c r="G379" s="675"/>
      <c r="H379" s="675"/>
      <c r="I379" s="675"/>
      <c r="J379" s="675"/>
      <c r="K379" s="671" t="s">
        <v>1300</v>
      </c>
      <c r="L379" s="596">
        <f>+L380+L383+L386</f>
        <v>0</v>
      </c>
      <c r="M379" s="596">
        <f t="shared" ref="M379:V379" si="114">+M380+M383+M386</f>
        <v>0</v>
      </c>
      <c r="N379" s="596">
        <f t="shared" si="114"/>
        <v>0</v>
      </c>
      <c r="O379" s="596">
        <f t="shared" si="114"/>
        <v>0</v>
      </c>
      <c r="P379" s="596">
        <f t="shared" si="114"/>
        <v>0</v>
      </c>
      <c r="Q379" s="596">
        <f t="shared" si="114"/>
        <v>0</v>
      </c>
      <c r="R379" s="596">
        <f t="shared" si="114"/>
        <v>0</v>
      </c>
      <c r="S379" s="596">
        <f t="shared" si="114"/>
        <v>0</v>
      </c>
      <c r="T379" s="596">
        <f t="shared" si="114"/>
        <v>0</v>
      </c>
      <c r="U379" s="596">
        <f t="shared" si="114"/>
        <v>0</v>
      </c>
      <c r="V379" s="596">
        <f t="shared" si="114"/>
        <v>0</v>
      </c>
      <c r="W379" s="596"/>
      <c r="X379" s="714"/>
      <c r="Y379" s="714"/>
    </row>
    <row r="380" spans="1:25" ht="22.5" customHeight="1" thickTop="1" thickBot="1">
      <c r="A380" s="594">
        <v>1</v>
      </c>
      <c r="B380" s="675" t="s">
        <v>1377</v>
      </c>
      <c r="C380" s="675" t="s">
        <v>1459</v>
      </c>
      <c r="D380" s="675" t="s">
        <v>1397</v>
      </c>
      <c r="E380" s="675" t="s">
        <v>1379</v>
      </c>
      <c r="F380" s="675" t="s">
        <v>1659</v>
      </c>
      <c r="G380" s="675"/>
      <c r="H380" s="675"/>
      <c r="I380" s="675"/>
      <c r="J380" s="675"/>
      <c r="K380" s="671" t="s">
        <v>1619</v>
      </c>
      <c r="L380" s="596">
        <f>+L381+L382</f>
        <v>0</v>
      </c>
      <c r="M380" s="596">
        <f t="shared" ref="M380:V380" si="115">+M381+M382</f>
        <v>0</v>
      </c>
      <c r="N380" s="596">
        <f t="shared" si="115"/>
        <v>0</v>
      </c>
      <c r="O380" s="596">
        <f t="shared" si="115"/>
        <v>0</v>
      </c>
      <c r="P380" s="596">
        <f t="shared" si="115"/>
        <v>0</v>
      </c>
      <c r="Q380" s="596">
        <f t="shared" si="115"/>
        <v>0</v>
      </c>
      <c r="R380" s="596">
        <f t="shared" si="115"/>
        <v>0</v>
      </c>
      <c r="S380" s="596">
        <f t="shared" si="115"/>
        <v>0</v>
      </c>
      <c r="T380" s="596">
        <f t="shared" si="115"/>
        <v>0</v>
      </c>
      <c r="U380" s="596">
        <f t="shared" si="115"/>
        <v>0</v>
      </c>
      <c r="V380" s="596">
        <f t="shared" si="115"/>
        <v>0</v>
      </c>
      <c r="W380" s="596"/>
      <c r="X380" s="714"/>
      <c r="Y380" s="714"/>
    </row>
    <row r="381" spans="1:25" ht="22.5" customHeight="1" thickTop="1" thickBot="1">
      <c r="A381" s="594">
        <v>1</v>
      </c>
      <c r="B381" s="675" t="s">
        <v>1377</v>
      </c>
      <c r="C381" s="675" t="s">
        <v>1459</v>
      </c>
      <c r="D381" s="675" t="s">
        <v>1397</v>
      </c>
      <c r="E381" s="675" t="s">
        <v>1379</v>
      </c>
      <c r="F381" s="675" t="s">
        <v>1659</v>
      </c>
      <c r="G381" s="675" t="s">
        <v>1379</v>
      </c>
      <c r="H381" s="675"/>
      <c r="I381" s="675"/>
      <c r="J381" s="675"/>
      <c r="K381" s="671" t="s">
        <v>1726</v>
      </c>
      <c r="L381" s="596"/>
      <c r="M381" s="596"/>
      <c r="N381" s="596"/>
      <c r="O381" s="595">
        <f>+L381+M381-N381</f>
        <v>0</v>
      </c>
      <c r="P381" s="596"/>
      <c r="Q381" s="596"/>
      <c r="R381" s="596"/>
      <c r="S381" s="596"/>
      <c r="T381" s="596"/>
      <c r="U381" s="596"/>
      <c r="V381" s="596"/>
      <c r="W381" s="596"/>
      <c r="X381" s="714"/>
      <c r="Y381" s="714"/>
    </row>
    <row r="382" spans="1:25" ht="22.5" customHeight="1" thickTop="1" thickBot="1">
      <c r="A382" s="594">
        <v>1</v>
      </c>
      <c r="B382" s="675" t="s">
        <v>1377</v>
      </c>
      <c r="C382" s="675" t="s">
        <v>1459</v>
      </c>
      <c r="D382" s="675" t="s">
        <v>1397</v>
      </c>
      <c r="E382" s="675" t="s">
        <v>1379</v>
      </c>
      <c r="F382" s="675" t="s">
        <v>1659</v>
      </c>
      <c r="G382" s="675" t="s">
        <v>1384</v>
      </c>
      <c r="H382" s="675"/>
      <c r="I382" s="675"/>
      <c r="J382" s="675"/>
      <c r="K382" s="671" t="s">
        <v>1727</v>
      </c>
      <c r="L382" s="596"/>
      <c r="M382" s="596"/>
      <c r="N382" s="596"/>
      <c r="O382" s="595">
        <f>+L382+M382-N382</f>
        <v>0</v>
      </c>
      <c r="P382" s="596"/>
      <c r="Q382" s="596"/>
      <c r="R382" s="596"/>
      <c r="S382" s="596"/>
      <c r="T382" s="596"/>
      <c r="U382" s="596"/>
      <c r="V382" s="596"/>
      <c r="W382" s="596"/>
      <c r="X382" s="714"/>
      <c r="Y382" s="714"/>
    </row>
    <row r="383" spans="1:25" ht="22.5" customHeight="1" thickTop="1" thickBot="1">
      <c r="A383" s="594">
        <v>1</v>
      </c>
      <c r="B383" s="675" t="s">
        <v>1377</v>
      </c>
      <c r="C383" s="675" t="s">
        <v>1459</v>
      </c>
      <c r="D383" s="675" t="s">
        <v>1397</v>
      </c>
      <c r="E383" s="675" t="s">
        <v>1379</v>
      </c>
      <c r="F383" s="675" t="s">
        <v>1665</v>
      </c>
      <c r="G383" s="675"/>
      <c r="H383" s="675"/>
      <c r="I383" s="675"/>
      <c r="J383" s="675"/>
      <c r="K383" s="671" t="s">
        <v>1620</v>
      </c>
      <c r="L383" s="596">
        <f>+L384+L385</f>
        <v>0</v>
      </c>
      <c r="M383" s="596">
        <f t="shared" ref="M383:V383" si="116">+M384+M385</f>
        <v>0</v>
      </c>
      <c r="N383" s="596">
        <f t="shared" si="116"/>
        <v>0</v>
      </c>
      <c r="O383" s="596">
        <f t="shared" si="116"/>
        <v>0</v>
      </c>
      <c r="P383" s="596">
        <f t="shared" si="116"/>
        <v>0</v>
      </c>
      <c r="Q383" s="596">
        <f t="shared" si="116"/>
        <v>0</v>
      </c>
      <c r="R383" s="596">
        <f t="shared" si="116"/>
        <v>0</v>
      </c>
      <c r="S383" s="596">
        <f t="shared" si="116"/>
        <v>0</v>
      </c>
      <c r="T383" s="596">
        <f t="shared" si="116"/>
        <v>0</v>
      </c>
      <c r="U383" s="596">
        <f t="shared" si="116"/>
        <v>0</v>
      </c>
      <c r="V383" s="596">
        <f t="shared" si="116"/>
        <v>0</v>
      </c>
      <c r="W383" s="596"/>
      <c r="X383" s="714"/>
      <c r="Y383" s="714"/>
    </row>
    <row r="384" spans="1:25" ht="22.5" customHeight="1" thickTop="1" thickBot="1">
      <c r="A384" s="594">
        <v>1</v>
      </c>
      <c r="B384" s="675" t="s">
        <v>1377</v>
      </c>
      <c r="C384" s="675" t="s">
        <v>1459</v>
      </c>
      <c r="D384" s="675" t="s">
        <v>1397</v>
      </c>
      <c r="E384" s="675" t="s">
        <v>1379</v>
      </c>
      <c r="F384" s="675" t="s">
        <v>1665</v>
      </c>
      <c r="G384" s="675" t="s">
        <v>1379</v>
      </c>
      <c r="H384" s="675"/>
      <c r="I384" s="675"/>
      <c r="J384" s="675"/>
      <c r="K384" s="671" t="s">
        <v>1726</v>
      </c>
      <c r="L384" s="596"/>
      <c r="M384" s="596"/>
      <c r="N384" s="596"/>
      <c r="O384" s="595">
        <f>+L384+M384-N384</f>
        <v>0</v>
      </c>
      <c r="P384" s="596"/>
      <c r="Q384" s="596"/>
      <c r="R384" s="596"/>
      <c r="S384" s="596"/>
      <c r="T384" s="596"/>
      <c r="U384" s="596"/>
      <c r="V384" s="596"/>
      <c r="W384" s="596"/>
      <c r="X384" s="714"/>
      <c r="Y384" s="714"/>
    </row>
    <row r="385" spans="1:25" ht="22.5" customHeight="1" thickTop="1" thickBot="1">
      <c r="A385" s="594">
        <v>1</v>
      </c>
      <c r="B385" s="675" t="s">
        <v>1377</v>
      </c>
      <c r="C385" s="675" t="s">
        <v>1459</v>
      </c>
      <c r="D385" s="675" t="s">
        <v>1397</v>
      </c>
      <c r="E385" s="675" t="s">
        <v>1379</v>
      </c>
      <c r="F385" s="675" t="s">
        <v>1665</v>
      </c>
      <c r="G385" s="675" t="s">
        <v>1384</v>
      </c>
      <c r="H385" s="675"/>
      <c r="I385" s="675"/>
      <c r="J385" s="675"/>
      <c r="K385" s="671" t="s">
        <v>1727</v>
      </c>
      <c r="L385" s="596"/>
      <c r="M385" s="596"/>
      <c r="N385" s="596"/>
      <c r="O385" s="595">
        <f>+L385+M385-N385</f>
        <v>0</v>
      </c>
      <c r="P385" s="596"/>
      <c r="Q385" s="596"/>
      <c r="R385" s="596"/>
      <c r="S385" s="596"/>
      <c r="T385" s="596"/>
      <c r="U385" s="596"/>
      <c r="V385" s="596"/>
      <c r="W385" s="596"/>
      <c r="X385" s="714"/>
      <c r="Y385" s="714"/>
    </row>
    <row r="386" spans="1:25" ht="22.5" customHeight="1" thickTop="1" thickBot="1">
      <c r="A386" s="594">
        <v>1</v>
      </c>
      <c r="B386" s="675" t="s">
        <v>1377</v>
      </c>
      <c r="C386" s="675" t="s">
        <v>1459</v>
      </c>
      <c r="D386" s="675" t="s">
        <v>1397</v>
      </c>
      <c r="E386" s="675" t="s">
        <v>1379</v>
      </c>
      <c r="F386" s="675" t="s">
        <v>1675</v>
      </c>
      <c r="G386" s="675"/>
      <c r="H386" s="675"/>
      <c r="I386" s="675"/>
      <c r="J386" s="675"/>
      <c r="K386" s="671" t="s">
        <v>1621</v>
      </c>
      <c r="L386" s="596">
        <f>+L387+L388</f>
        <v>0</v>
      </c>
      <c r="M386" s="596">
        <f t="shared" ref="M386:V386" si="117">+M387+M388</f>
        <v>0</v>
      </c>
      <c r="N386" s="596">
        <f t="shared" si="117"/>
        <v>0</v>
      </c>
      <c r="O386" s="596">
        <f t="shared" si="117"/>
        <v>0</v>
      </c>
      <c r="P386" s="596">
        <f t="shared" si="117"/>
        <v>0</v>
      </c>
      <c r="Q386" s="596">
        <f t="shared" si="117"/>
        <v>0</v>
      </c>
      <c r="R386" s="596">
        <f t="shared" si="117"/>
        <v>0</v>
      </c>
      <c r="S386" s="596">
        <f t="shared" si="117"/>
        <v>0</v>
      </c>
      <c r="T386" s="596">
        <f t="shared" si="117"/>
        <v>0</v>
      </c>
      <c r="U386" s="596">
        <f t="shared" si="117"/>
        <v>0</v>
      </c>
      <c r="V386" s="596">
        <f t="shared" si="117"/>
        <v>0</v>
      </c>
      <c r="W386" s="596"/>
      <c r="X386" s="714"/>
      <c r="Y386" s="714"/>
    </row>
    <row r="387" spans="1:25" ht="22.5" customHeight="1" thickTop="1" thickBot="1">
      <c r="A387" s="594">
        <v>1</v>
      </c>
      <c r="B387" s="675" t="s">
        <v>1377</v>
      </c>
      <c r="C387" s="675" t="s">
        <v>1459</v>
      </c>
      <c r="D387" s="675" t="s">
        <v>1397</v>
      </c>
      <c r="E387" s="675" t="s">
        <v>1379</v>
      </c>
      <c r="F387" s="675" t="s">
        <v>1675</v>
      </c>
      <c r="G387" s="675" t="s">
        <v>1379</v>
      </c>
      <c r="H387" s="675"/>
      <c r="I387" s="675"/>
      <c r="J387" s="675"/>
      <c r="K387" s="671" t="s">
        <v>1726</v>
      </c>
      <c r="L387" s="596"/>
      <c r="M387" s="596"/>
      <c r="N387" s="596"/>
      <c r="O387" s="595">
        <f t="shared" ref="O387:O392" si="118">+L387+M387-N387</f>
        <v>0</v>
      </c>
      <c r="P387" s="596"/>
      <c r="Q387" s="596"/>
      <c r="R387" s="596"/>
      <c r="S387" s="596"/>
      <c r="T387" s="596"/>
      <c r="U387" s="596"/>
      <c r="V387" s="596"/>
      <c r="W387" s="596"/>
      <c r="X387" s="714"/>
      <c r="Y387" s="714"/>
    </row>
    <row r="388" spans="1:25" ht="22.5" customHeight="1" thickTop="1" thickBot="1">
      <c r="A388" s="594">
        <v>1</v>
      </c>
      <c r="B388" s="675" t="s">
        <v>1377</v>
      </c>
      <c r="C388" s="675" t="s">
        <v>1459</v>
      </c>
      <c r="D388" s="675" t="s">
        <v>1397</v>
      </c>
      <c r="E388" s="675" t="s">
        <v>1379</v>
      </c>
      <c r="F388" s="675" t="s">
        <v>1675</v>
      </c>
      <c r="G388" s="675" t="s">
        <v>1384</v>
      </c>
      <c r="H388" s="675"/>
      <c r="I388" s="675"/>
      <c r="J388" s="675"/>
      <c r="K388" s="671" t="s">
        <v>1727</v>
      </c>
      <c r="L388" s="596"/>
      <c r="M388" s="596"/>
      <c r="N388" s="596"/>
      <c r="O388" s="595">
        <f t="shared" si="118"/>
        <v>0</v>
      </c>
      <c r="P388" s="596"/>
      <c r="Q388" s="596"/>
      <c r="R388" s="596"/>
      <c r="S388" s="596"/>
      <c r="T388" s="596"/>
      <c r="U388" s="596"/>
      <c r="V388" s="596"/>
      <c r="W388" s="596"/>
      <c r="X388" s="714"/>
      <c r="Y388" s="714"/>
    </row>
    <row r="389" spans="1:25" ht="22.5" customHeight="1" thickTop="1" thickBot="1">
      <c r="A389" s="594">
        <v>1</v>
      </c>
      <c r="B389" s="675" t="s">
        <v>1377</v>
      </c>
      <c r="C389" s="675" t="s">
        <v>1459</v>
      </c>
      <c r="D389" s="675" t="s">
        <v>1397</v>
      </c>
      <c r="E389" s="675" t="s">
        <v>1384</v>
      </c>
      <c r="F389" s="675"/>
      <c r="G389" s="675"/>
      <c r="H389" s="675"/>
      <c r="I389" s="675"/>
      <c r="J389" s="675"/>
      <c r="K389" s="671" t="s">
        <v>1442</v>
      </c>
      <c r="L389" s="596"/>
      <c r="M389" s="596"/>
      <c r="N389" s="596"/>
      <c r="O389" s="595">
        <f t="shared" si="118"/>
        <v>0</v>
      </c>
      <c r="P389" s="596"/>
      <c r="Q389" s="596"/>
      <c r="R389" s="596"/>
      <c r="S389" s="596"/>
      <c r="T389" s="596"/>
      <c r="U389" s="596"/>
      <c r="V389" s="596"/>
      <c r="W389" s="596"/>
      <c r="X389" s="714"/>
      <c r="Y389" s="714"/>
    </row>
    <row r="390" spans="1:25" ht="22.5" customHeight="1" thickTop="1" thickBot="1">
      <c r="A390" s="594">
        <v>1</v>
      </c>
      <c r="B390" s="675" t="s">
        <v>1377</v>
      </c>
      <c r="C390" s="675" t="s">
        <v>1459</v>
      </c>
      <c r="D390" s="675" t="s">
        <v>1397</v>
      </c>
      <c r="E390" s="675" t="s">
        <v>1389</v>
      </c>
      <c r="F390" s="675"/>
      <c r="G390" s="675"/>
      <c r="H390" s="675"/>
      <c r="I390" s="675"/>
      <c r="J390" s="675"/>
      <c r="K390" s="671" t="s">
        <v>1624</v>
      </c>
      <c r="L390" s="596">
        <f>+L391+L392</f>
        <v>0</v>
      </c>
      <c r="M390" s="596">
        <f t="shared" ref="M390:V390" si="119">+M391+M392</f>
        <v>0</v>
      </c>
      <c r="N390" s="596">
        <f t="shared" si="119"/>
        <v>0</v>
      </c>
      <c r="O390" s="595">
        <f t="shared" si="118"/>
        <v>0</v>
      </c>
      <c r="P390" s="596">
        <f t="shared" si="119"/>
        <v>0</v>
      </c>
      <c r="Q390" s="596">
        <f t="shared" si="119"/>
        <v>0</v>
      </c>
      <c r="R390" s="596">
        <f t="shared" si="119"/>
        <v>0</v>
      </c>
      <c r="S390" s="596">
        <f t="shared" si="119"/>
        <v>0</v>
      </c>
      <c r="T390" s="596">
        <f t="shared" si="119"/>
        <v>0</v>
      </c>
      <c r="U390" s="596">
        <f t="shared" si="119"/>
        <v>0</v>
      </c>
      <c r="V390" s="596">
        <f t="shared" si="119"/>
        <v>0</v>
      </c>
      <c r="W390" s="596"/>
      <c r="X390" s="714"/>
      <c r="Y390" s="714"/>
    </row>
    <row r="391" spans="1:25" ht="22.5" customHeight="1" thickTop="1" thickBot="1">
      <c r="A391" s="594">
        <v>1</v>
      </c>
      <c r="B391" s="675" t="s">
        <v>1377</v>
      </c>
      <c r="C391" s="675" t="s">
        <v>1459</v>
      </c>
      <c r="D391" s="675" t="s">
        <v>1397</v>
      </c>
      <c r="E391" s="675" t="s">
        <v>1389</v>
      </c>
      <c r="F391" s="675" t="s">
        <v>1659</v>
      </c>
      <c r="G391" s="675"/>
      <c r="H391" s="675"/>
      <c r="I391" s="675"/>
      <c r="J391" s="675"/>
      <c r="K391" s="671" t="s">
        <v>1625</v>
      </c>
      <c r="L391" s="596"/>
      <c r="M391" s="596"/>
      <c r="N391" s="596"/>
      <c r="O391" s="595">
        <f t="shared" si="118"/>
        <v>0</v>
      </c>
      <c r="P391" s="596"/>
      <c r="Q391" s="596"/>
      <c r="R391" s="596"/>
      <c r="S391" s="596"/>
      <c r="T391" s="596"/>
      <c r="U391" s="596"/>
      <c r="V391" s="596"/>
      <c r="W391" s="596"/>
      <c r="X391" s="714"/>
      <c r="Y391" s="714"/>
    </row>
    <row r="392" spans="1:25" ht="22.5" customHeight="1" thickTop="1" thickBot="1">
      <c r="A392" s="594">
        <v>1</v>
      </c>
      <c r="B392" s="675" t="s">
        <v>1377</v>
      </c>
      <c r="C392" s="675" t="s">
        <v>1459</v>
      </c>
      <c r="D392" s="675" t="s">
        <v>1397</v>
      </c>
      <c r="E392" s="675" t="s">
        <v>1389</v>
      </c>
      <c r="F392" s="675" t="s">
        <v>1665</v>
      </c>
      <c r="G392" s="675"/>
      <c r="H392" s="675"/>
      <c r="I392" s="675"/>
      <c r="J392" s="675"/>
      <c r="K392" s="671" t="s">
        <v>1626</v>
      </c>
      <c r="L392" s="596"/>
      <c r="M392" s="596"/>
      <c r="N392" s="596"/>
      <c r="O392" s="595">
        <f t="shared" si="118"/>
        <v>0</v>
      </c>
      <c r="P392" s="596"/>
      <c r="Q392" s="596"/>
      <c r="R392" s="596"/>
      <c r="S392" s="596"/>
      <c r="T392" s="596"/>
      <c r="U392" s="596"/>
      <c r="V392" s="596"/>
      <c r="W392" s="596"/>
      <c r="X392" s="714"/>
      <c r="Y392" s="714"/>
    </row>
    <row r="393" spans="1:25" ht="22.5" customHeight="1" thickTop="1" thickBot="1">
      <c r="A393" s="594">
        <v>1</v>
      </c>
      <c r="B393" s="675" t="s">
        <v>1377</v>
      </c>
      <c r="C393" s="675" t="s">
        <v>1459</v>
      </c>
      <c r="D393" s="675" t="s">
        <v>1397</v>
      </c>
      <c r="E393" s="675" t="s">
        <v>1395</v>
      </c>
      <c r="F393" s="675"/>
      <c r="G393" s="675"/>
      <c r="H393" s="675"/>
      <c r="I393" s="675"/>
      <c r="J393" s="675"/>
      <c r="K393" s="671" t="s">
        <v>1728</v>
      </c>
      <c r="L393" s="596">
        <f>+L394+L395</f>
        <v>0</v>
      </c>
      <c r="M393" s="596">
        <f t="shared" ref="M393:V393" si="120">+M394+M395</f>
        <v>0</v>
      </c>
      <c r="N393" s="596">
        <f t="shared" si="120"/>
        <v>0</v>
      </c>
      <c r="O393" s="596">
        <f t="shared" si="120"/>
        <v>0</v>
      </c>
      <c r="P393" s="596">
        <f t="shared" si="120"/>
        <v>0</v>
      </c>
      <c r="Q393" s="596">
        <f t="shared" si="120"/>
        <v>0</v>
      </c>
      <c r="R393" s="596">
        <f t="shared" si="120"/>
        <v>0</v>
      </c>
      <c r="S393" s="596">
        <f t="shared" si="120"/>
        <v>0</v>
      </c>
      <c r="T393" s="596">
        <f t="shared" si="120"/>
        <v>0</v>
      </c>
      <c r="U393" s="596">
        <f t="shared" si="120"/>
        <v>0</v>
      </c>
      <c r="V393" s="596">
        <f t="shared" si="120"/>
        <v>0</v>
      </c>
      <c r="W393" s="596"/>
      <c r="X393" s="714"/>
      <c r="Y393" s="714"/>
    </row>
    <row r="394" spans="1:25" ht="22.5" customHeight="1" thickTop="1" thickBot="1">
      <c r="A394" s="594">
        <v>1</v>
      </c>
      <c r="B394" s="675" t="s">
        <v>1377</v>
      </c>
      <c r="C394" s="675" t="s">
        <v>1459</v>
      </c>
      <c r="D394" s="675" t="s">
        <v>1397</v>
      </c>
      <c r="E394" s="675" t="s">
        <v>1395</v>
      </c>
      <c r="F394" s="675" t="s">
        <v>1659</v>
      </c>
      <c r="G394" s="675"/>
      <c r="H394" s="675"/>
      <c r="I394" s="675"/>
      <c r="J394" s="675"/>
      <c r="K394" s="671" t="s">
        <v>1729</v>
      </c>
      <c r="L394" s="596"/>
      <c r="M394" s="596"/>
      <c r="N394" s="596"/>
      <c r="O394" s="595">
        <f>+L394+M394-N394</f>
        <v>0</v>
      </c>
      <c r="P394" s="596"/>
      <c r="Q394" s="596"/>
      <c r="R394" s="596"/>
      <c r="S394" s="596"/>
      <c r="T394" s="596"/>
      <c r="U394" s="596"/>
      <c r="V394" s="596"/>
      <c r="W394" s="596"/>
      <c r="X394" s="714"/>
      <c r="Y394" s="714"/>
    </row>
    <row r="395" spans="1:25" ht="22.5" customHeight="1" thickTop="1" thickBot="1">
      <c r="A395" s="594">
        <v>1</v>
      </c>
      <c r="B395" s="675" t="s">
        <v>1377</v>
      </c>
      <c r="C395" s="675" t="s">
        <v>1459</v>
      </c>
      <c r="D395" s="675" t="s">
        <v>1397</v>
      </c>
      <c r="E395" s="675" t="s">
        <v>1395</v>
      </c>
      <c r="F395" s="675" t="s">
        <v>1665</v>
      </c>
      <c r="G395" s="675"/>
      <c r="H395" s="675"/>
      <c r="I395" s="675"/>
      <c r="J395" s="675"/>
      <c r="K395" s="671" t="s">
        <v>1730</v>
      </c>
      <c r="L395" s="596"/>
      <c r="M395" s="596"/>
      <c r="N395" s="596"/>
      <c r="O395" s="595">
        <f>+L395+M395-N395</f>
        <v>0</v>
      </c>
      <c r="P395" s="596"/>
      <c r="Q395" s="596"/>
      <c r="R395" s="596"/>
      <c r="S395" s="596"/>
      <c r="T395" s="596"/>
      <c r="U395" s="596"/>
      <c r="V395" s="596"/>
      <c r="W395" s="596"/>
      <c r="X395" s="714"/>
      <c r="Y395" s="714"/>
    </row>
    <row r="396" spans="1:25" ht="22.5" customHeight="1" thickTop="1" thickBot="1">
      <c r="A396" s="594">
        <v>1</v>
      </c>
      <c r="B396" s="675" t="s">
        <v>1377</v>
      </c>
      <c r="C396" s="675" t="s">
        <v>1459</v>
      </c>
      <c r="D396" s="675" t="s">
        <v>1430</v>
      </c>
      <c r="E396" s="675"/>
      <c r="F396" s="675"/>
      <c r="G396" s="675"/>
      <c r="H396" s="675"/>
      <c r="I396" s="675"/>
      <c r="J396" s="675"/>
      <c r="K396" s="671" t="s">
        <v>1731</v>
      </c>
      <c r="L396" s="596">
        <f>+L397+L398+L399+L400+L401</f>
        <v>0</v>
      </c>
      <c r="M396" s="596">
        <f t="shared" ref="M396:V396" si="121">+M397+M398+M399+M400+M401</f>
        <v>0</v>
      </c>
      <c r="N396" s="596">
        <f t="shared" si="121"/>
        <v>0</v>
      </c>
      <c r="O396" s="596">
        <f t="shared" si="121"/>
        <v>0</v>
      </c>
      <c r="P396" s="596">
        <f t="shared" si="121"/>
        <v>0</v>
      </c>
      <c r="Q396" s="596">
        <f t="shared" si="121"/>
        <v>0</v>
      </c>
      <c r="R396" s="596">
        <f t="shared" si="121"/>
        <v>0</v>
      </c>
      <c r="S396" s="596">
        <f t="shared" si="121"/>
        <v>0</v>
      </c>
      <c r="T396" s="596">
        <f t="shared" si="121"/>
        <v>0</v>
      </c>
      <c r="U396" s="596">
        <f t="shared" si="121"/>
        <v>0</v>
      </c>
      <c r="V396" s="596">
        <f t="shared" si="121"/>
        <v>0</v>
      </c>
      <c r="W396" s="596"/>
      <c r="X396" s="714"/>
      <c r="Y396" s="714"/>
    </row>
    <row r="397" spans="1:25" ht="22.5" customHeight="1" thickTop="1" thickBot="1">
      <c r="A397" s="594">
        <v>1</v>
      </c>
      <c r="B397" s="675" t="s">
        <v>1377</v>
      </c>
      <c r="C397" s="675" t="s">
        <v>1459</v>
      </c>
      <c r="D397" s="675" t="s">
        <v>1430</v>
      </c>
      <c r="E397" s="675" t="s">
        <v>1379</v>
      </c>
      <c r="F397" s="675"/>
      <c r="G397" s="675"/>
      <c r="H397" s="675"/>
      <c r="I397" s="675"/>
      <c r="J397" s="675"/>
      <c r="K397" s="671" t="s">
        <v>1732</v>
      </c>
      <c r="L397" s="596"/>
      <c r="M397" s="596"/>
      <c r="N397" s="596"/>
      <c r="O397" s="595">
        <f>+L397+M397-N397</f>
        <v>0</v>
      </c>
      <c r="P397" s="596"/>
      <c r="Q397" s="596"/>
      <c r="R397" s="596"/>
      <c r="S397" s="596"/>
      <c r="T397" s="596"/>
      <c r="U397" s="596"/>
      <c r="V397" s="596"/>
      <c r="W397" s="596"/>
      <c r="X397" s="714"/>
      <c r="Y397" s="714"/>
    </row>
    <row r="398" spans="1:25" ht="22.5" customHeight="1" thickTop="1" thickBot="1">
      <c r="A398" s="594">
        <v>1</v>
      </c>
      <c r="B398" s="675" t="s">
        <v>1377</v>
      </c>
      <c r="C398" s="675" t="s">
        <v>1459</v>
      </c>
      <c r="D398" s="675" t="s">
        <v>1430</v>
      </c>
      <c r="E398" s="675" t="s">
        <v>1384</v>
      </c>
      <c r="F398" s="675"/>
      <c r="G398" s="675"/>
      <c r="H398" s="675"/>
      <c r="I398" s="675"/>
      <c r="J398" s="675"/>
      <c r="K398" s="671" t="s">
        <v>1733</v>
      </c>
      <c r="L398" s="596"/>
      <c r="M398" s="596"/>
      <c r="N398" s="596"/>
      <c r="O398" s="595">
        <f>+L398+M398-N398</f>
        <v>0</v>
      </c>
      <c r="P398" s="596"/>
      <c r="Q398" s="596"/>
      <c r="R398" s="596"/>
      <c r="S398" s="596"/>
      <c r="T398" s="596"/>
      <c r="U398" s="596"/>
      <c r="V398" s="596"/>
      <c r="W398" s="596"/>
      <c r="X398" s="714"/>
      <c r="Y398" s="714"/>
    </row>
    <row r="399" spans="1:25" ht="22.5" customHeight="1" thickTop="1" thickBot="1">
      <c r="A399" s="594">
        <v>1</v>
      </c>
      <c r="B399" s="675" t="s">
        <v>1377</v>
      </c>
      <c r="C399" s="675" t="s">
        <v>1459</v>
      </c>
      <c r="D399" s="675" t="s">
        <v>1430</v>
      </c>
      <c r="E399" s="675" t="s">
        <v>1389</v>
      </c>
      <c r="F399" s="675"/>
      <c r="G399" s="675"/>
      <c r="H399" s="675"/>
      <c r="I399" s="675"/>
      <c r="J399" s="675"/>
      <c r="K399" s="671" t="s">
        <v>1734</v>
      </c>
      <c r="L399" s="596"/>
      <c r="M399" s="596"/>
      <c r="N399" s="596"/>
      <c r="O399" s="595">
        <f>+L399+M399-N399</f>
        <v>0</v>
      </c>
      <c r="P399" s="596"/>
      <c r="Q399" s="596"/>
      <c r="R399" s="596"/>
      <c r="S399" s="596"/>
      <c r="T399" s="596"/>
      <c r="U399" s="596"/>
      <c r="V399" s="596"/>
      <c r="W399" s="596"/>
      <c r="X399" s="714"/>
      <c r="Y399" s="714"/>
    </row>
    <row r="400" spans="1:25" ht="22.5" customHeight="1" thickTop="1" thickBot="1">
      <c r="A400" s="594">
        <v>1</v>
      </c>
      <c r="B400" s="675" t="s">
        <v>1377</v>
      </c>
      <c r="C400" s="675" t="s">
        <v>1459</v>
      </c>
      <c r="D400" s="675" t="s">
        <v>1430</v>
      </c>
      <c r="E400" s="675" t="s">
        <v>1390</v>
      </c>
      <c r="F400" s="675"/>
      <c r="G400" s="675"/>
      <c r="H400" s="675"/>
      <c r="I400" s="675"/>
      <c r="J400" s="675"/>
      <c r="K400" s="671" t="s">
        <v>1735</v>
      </c>
      <c r="L400" s="596"/>
      <c r="M400" s="596"/>
      <c r="N400" s="596"/>
      <c r="O400" s="595">
        <f>+L400+M400-N400</f>
        <v>0</v>
      </c>
      <c r="P400" s="596"/>
      <c r="Q400" s="596"/>
      <c r="R400" s="596"/>
      <c r="S400" s="596"/>
      <c r="T400" s="596"/>
      <c r="U400" s="596"/>
      <c r="V400" s="596"/>
      <c r="W400" s="596"/>
      <c r="X400" s="714"/>
      <c r="Y400" s="714"/>
    </row>
    <row r="401" spans="1:25" ht="22.5" customHeight="1" thickTop="1" thickBot="1">
      <c r="A401" s="594">
        <v>1</v>
      </c>
      <c r="B401" s="675" t="s">
        <v>1377</v>
      </c>
      <c r="C401" s="675" t="s">
        <v>1459</v>
      </c>
      <c r="D401" s="675" t="s">
        <v>1430</v>
      </c>
      <c r="E401" s="675" t="s">
        <v>1394</v>
      </c>
      <c r="F401" s="675"/>
      <c r="G401" s="675"/>
      <c r="H401" s="675"/>
      <c r="I401" s="675"/>
      <c r="J401" s="675"/>
      <c r="K401" s="671" t="s">
        <v>1445</v>
      </c>
      <c r="L401" s="596"/>
      <c r="M401" s="596"/>
      <c r="N401" s="596"/>
      <c r="O401" s="595">
        <f>+L401+M401-N401</f>
        <v>0</v>
      </c>
      <c r="P401" s="596"/>
      <c r="Q401" s="596"/>
      <c r="R401" s="596"/>
      <c r="S401" s="596"/>
      <c r="T401" s="596"/>
      <c r="U401" s="596"/>
      <c r="V401" s="596"/>
      <c r="W401" s="596"/>
      <c r="X401" s="714"/>
      <c r="Y401" s="714"/>
    </row>
    <row r="402" spans="1:25" ht="22.5" customHeight="1" thickTop="1" thickBot="1">
      <c r="A402" s="594">
        <v>1</v>
      </c>
      <c r="B402" s="675" t="s">
        <v>1377</v>
      </c>
      <c r="C402" s="675" t="s">
        <v>1459</v>
      </c>
      <c r="D402" s="675" t="s">
        <v>1431</v>
      </c>
      <c r="E402" s="675"/>
      <c r="F402" s="675"/>
      <c r="G402" s="675"/>
      <c r="H402" s="675"/>
      <c r="I402" s="675"/>
      <c r="J402" s="675"/>
      <c r="K402" s="671" t="s">
        <v>1446</v>
      </c>
      <c r="L402" s="596">
        <f>+L403+L404</f>
        <v>0</v>
      </c>
      <c r="M402" s="596">
        <f t="shared" ref="M402:V402" si="122">+M403+M404</f>
        <v>0</v>
      </c>
      <c r="N402" s="596">
        <f t="shared" si="122"/>
        <v>0</v>
      </c>
      <c r="O402" s="596">
        <f t="shared" si="122"/>
        <v>0</v>
      </c>
      <c r="P402" s="596">
        <f t="shared" si="122"/>
        <v>0</v>
      </c>
      <c r="Q402" s="596">
        <f t="shared" si="122"/>
        <v>0</v>
      </c>
      <c r="R402" s="596">
        <f t="shared" si="122"/>
        <v>0</v>
      </c>
      <c r="S402" s="596">
        <f t="shared" si="122"/>
        <v>0</v>
      </c>
      <c r="T402" s="596">
        <f t="shared" si="122"/>
        <v>0</v>
      </c>
      <c r="U402" s="596">
        <f t="shared" si="122"/>
        <v>0</v>
      </c>
      <c r="V402" s="596">
        <f t="shared" si="122"/>
        <v>0</v>
      </c>
      <c r="W402" s="596"/>
      <c r="X402" s="714"/>
      <c r="Y402" s="714"/>
    </row>
    <row r="403" spans="1:25" ht="22.5" customHeight="1" thickTop="1" thickBot="1">
      <c r="A403" s="594">
        <v>1</v>
      </c>
      <c r="B403" s="675" t="s">
        <v>1377</v>
      </c>
      <c r="C403" s="675" t="s">
        <v>1459</v>
      </c>
      <c r="D403" s="675" t="s">
        <v>1431</v>
      </c>
      <c r="E403" s="675" t="s">
        <v>1379</v>
      </c>
      <c r="F403" s="675"/>
      <c r="G403" s="675"/>
      <c r="H403" s="675"/>
      <c r="I403" s="675"/>
      <c r="J403" s="675"/>
      <c r="K403" s="671" t="s">
        <v>1736</v>
      </c>
      <c r="L403" s="596"/>
      <c r="M403" s="596"/>
      <c r="N403" s="596"/>
      <c r="O403" s="595">
        <f>+L403+M403-N403</f>
        <v>0</v>
      </c>
      <c r="P403" s="596"/>
      <c r="Q403" s="596"/>
      <c r="R403" s="596"/>
      <c r="S403" s="596"/>
      <c r="T403" s="596"/>
      <c r="U403" s="596"/>
      <c r="V403" s="596"/>
      <c r="W403" s="596"/>
      <c r="X403" s="714"/>
      <c r="Y403" s="714"/>
    </row>
    <row r="404" spans="1:25" ht="22.5" customHeight="1" thickTop="1" thickBot="1">
      <c r="A404" s="594">
        <v>1</v>
      </c>
      <c r="B404" s="675" t="s">
        <v>1377</v>
      </c>
      <c r="C404" s="675" t="s">
        <v>1459</v>
      </c>
      <c r="D404" s="675" t="s">
        <v>1431</v>
      </c>
      <c r="E404" s="675" t="s">
        <v>1384</v>
      </c>
      <c r="F404" s="675"/>
      <c r="G404" s="675"/>
      <c r="H404" s="675"/>
      <c r="I404" s="675"/>
      <c r="J404" s="675"/>
      <c r="K404" s="671" t="s">
        <v>1737</v>
      </c>
      <c r="L404" s="596"/>
      <c r="M404" s="596"/>
      <c r="N404" s="596"/>
      <c r="O404" s="595">
        <f>+L404+M404-N404</f>
        <v>0</v>
      </c>
      <c r="P404" s="596"/>
      <c r="Q404" s="596"/>
      <c r="R404" s="596"/>
      <c r="S404" s="596"/>
      <c r="T404" s="596"/>
      <c r="U404" s="596"/>
      <c r="V404" s="596"/>
      <c r="W404" s="596"/>
      <c r="X404" s="714"/>
      <c r="Y404" s="714"/>
    </row>
    <row r="405" spans="1:25" ht="22.5" customHeight="1" thickTop="1" thickBot="1">
      <c r="A405" s="594">
        <v>1</v>
      </c>
      <c r="B405" s="675" t="s">
        <v>1377</v>
      </c>
      <c r="C405" s="675" t="s">
        <v>1459</v>
      </c>
      <c r="D405" s="675" t="s">
        <v>1431</v>
      </c>
      <c r="E405" s="675" t="s">
        <v>1384</v>
      </c>
      <c r="F405" s="675" t="s">
        <v>1379</v>
      </c>
      <c r="G405" s="675"/>
      <c r="H405" s="675"/>
      <c r="I405" s="675"/>
      <c r="J405" s="675"/>
      <c r="K405" s="671" t="s">
        <v>2014</v>
      </c>
      <c r="L405" s="596">
        <f>SUM(L406:L437)</f>
        <v>0</v>
      </c>
      <c r="M405" s="596">
        <f t="shared" ref="M405:V405" si="123">SUM(M406:M437)</f>
        <v>0</v>
      </c>
      <c r="N405" s="596">
        <f t="shared" si="123"/>
        <v>0</v>
      </c>
      <c r="O405" s="596">
        <f t="shared" si="123"/>
        <v>0</v>
      </c>
      <c r="P405" s="596">
        <f t="shared" si="123"/>
        <v>0</v>
      </c>
      <c r="Q405" s="596">
        <f t="shared" si="123"/>
        <v>0</v>
      </c>
      <c r="R405" s="596">
        <f t="shared" si="123"/>
        <v>0</v>
      </c>
      <c r="S405" s="596">
        <f t="shared" si="123"/>
        <v>0</v>
      </c>
      <c r="T405" s="596">
        <f t="shared" si="123"/>
        <v>0</v>
      </c>
      <c r="U405" s="596">
        <f t="shared" si="123"/>
        <v>0</v>
      </c>
      <c r="V405" s="596">
        <f t="shared" si="123"/>
        <v>0</v>
      </c>
      <c r="W405" s="596"/>
      <c r="X405" s="714"/>
      <c r="Y405" s="714"/>
    </row>
    <row r="406" spans="1:25" ht="22.5" customHeight="1" thickTop="1" thickBot="1">
      <c r="A406" s="594">
        <v>1</v>
      </c>
      <c r="B406" s="675" t="s">
        <v>1377</v>
      </c>
      <c r="C406" s="675" t="s">
        <v>1459</v>
      </c>
      <c r="D406" s="675" t="s">
        <v>1431</v>
      </c>
      <c r="E406" s="675" t="s">
        <v>1384</v>
      </c>
      <c r="F406" s="675" t="s">
        <v>1379</v>
      </c>
      <c r="G406" s="675" t="s">
        <v>1379</v>
      </c>
      <c r="H406" s="675"/>
      <c r="I406" s="675"/>
      <c r="J406" s="675"/>
      <c r="K406" s="671" t="s">
        <v>2015</v>
      </c>
      <c r="L406" s="596"/>
      <c r="M406" s="596"/>
      <c r="N406" s="596"/>
      <c r="O406" s="595">
        <f t="shared" ref="O406:O437" si="124">+L406+M406-N406</f>
        <v>0</v>
      </c>
      <c r="P406" s="596"/>
      <c r="Q406" s="596"/>
      <c r="R406" s="596"/>
      <c r="S406" s="596"/>
      <c r="T406" s="596"/>
      <c r="U406" s="596"/>
      <c r="V406" s="596"/>
      <c r="W406" s="596"/>
      <c r="X406" s="714"/>
      <c r="Y406" s="714"/>
    </row>
    <row r="407" spans="1:25" ht="22.5" customHeight="1" thickTop="1" thickBot="1">
      <c r="A407" s="594">
        <v>1</v>
      </c>
      <c r="B407" s="675" t="s">
        <v>1377</v>
      </c>
      <c r="C407" s="675" t="s">
        <v>1459</v>
      </c>
      <c r="D407" s="675" t="s">
        <v>1431</v>
      </c>
      <c r="E407" s="675" t="s">
        <v>1384</v>
      </c>
      <c r="F407" s="675" t="s">
        <v>1379</v>
      </c>
      <c r="G407" s="675" t="s">
        <v>1384</v>
      </c>
      <c r="H407" s="675"/>
      <c r="I407" s="675"/>
      <c r="J407" s="675"/>
      <c r="K407" s="671" t="s">
        <v>2016</v>
      </c>
      <c r="L407" s="596"/>
      <c r="M407" s="596"/>
      <c r="N407" s="596"/>
      <c r="O407" s="595">
        <f t="shared" si="124"/>
        <v>0</v>
      </c>
      <c r="P407" s="596"/>
      <c r="Q407" s="596"/>
      <c r="R407" s="596"/>
      <c r="S407" s="596"/>
      <c r="T407" s="596"/>
      <c r="U407" s="596"/>
      <c r="V407" s="596"/>
      <c r="W407" s="596"/>
      <c r="X407" s="714"/>
      <c r="Y407" s="714"/>
    </row>
    <row r="408" spans="1:25" ht="22.5" customHeight="1" thickTop="1" thickBot="1">
      <c r="A408" s="594">
        <v>1</v>
      </c>
      <c r="B408" s="675" t="s">
        <v>1377</v>
      </c>
      <c r="C408" s="675" t="s">
        <v>1459</v>
      </c>
      <c r="D408" s="675" t="s">
        <v>1431</v>
      </c>
      <c r="E408" s="675" t="s">
        <v>1384</v>
      </c>
      <c r="F408" s="675" t="s">
        <v>1379</v>
      </c>
      <c r="G408" s="675" t="s">
        <v>1389</v>
      </c>
      <c r="H408" s="675"/>
      <c r="I408" s="675"/>
      <c r="J408" s="675"/>
      <c r="K408" s="671" t="s">
        <v>2017</v>
      </c>
      <c r="L408" s="596"/>
      <c r="M408" s="596"/>
      <c r="N408" s="596"/>
      <c r="O408" s="595">
        <f t="shared" si="124"/>
        <v>0</v>
      </c>
      <c r="P408" s="596"/>
      <c r="Q408" s="596"/>
      <c r="R408" s="596"/>
      <c r="S408" s="596"/>
      <c r="T408" s="596"/>
      <c r="U408" s="596"/>
      <c r="V408" s="596"/>
      <c r="W408" s="596"/>
      <c r="X408" s="714"/>
      <c r="Y408" s="714"/>
    </row>
    <row r="409" spans="1:25" ht="22.5" customHeight="1" thickTop="1" thickBot="1">
      <c r="A409" s="594">
        <v>1</v>
      </c>
      <c r="B409" s="675" t="s">
        <v>1377</v>
      </c>
      <c r="C409" s="675" t="s">
        <v>1459</v>
      </c>
      <c r="D409" s="675" t="s">
        <v>1431</v>
      </c>
      <c r="E409" s="675" t="s">
        <v>1384</v>
      </c>
      <c r="F409" s="675" t="s">
        <v>1379</v>
      </c>
      <c r="G409" s="675" t="s">
        <v>1390</v>
      </c>
      <c r="H409" s="675"/>
      <c r="I409" s="675"/>
      <c r="J409" s="675"/>
      <c r="K409" s="671" t="s">
        <v>2018</v>
      </c>
      <c r="L409" s="596"/>
      <c r="M409" s="596"/>
      <c r="N409" s="596"/>
      <c r="O409" s="595">
        <f t="shared" si="124"/>
        <v>0</v>
      </c>
      <c r="P409" s="596"/>
      <c r="Q409" s="596"/>
      <c r="R409" s="596"/>
      <c r="S409" s="596"/>
      <c r="T409" s="596"/>
      <c r="U409" s="596"/>
      <c r="V409" s="596"/>
      <c r="W409" s="596"/>
      <c r="X409" s="714"/>
      <c r="Y409" s="714"/>
    </row>
    <row r="410" spans="1:25" ht="22.5" customHeight="1" thickTop="1" thickBot="1">
      <c r="A410" s="594">
        <v>1</v>
      </c>
      <c r="B410" s="675" t="s">
        <v>1377</v>
      </c>
      <c r="C410" s="675" t="s">
        <v>1459</v>
      </c>
      <c r="D410" s="675" t="s">
        <v>1431</v>
      </c>
      <c r="E410" s="675" t="s">
        <v>1384</v>
      </c>
      <c r="F410" s="675" t="s">
        <v>1379</v>
      </c>
      <c r="G410" s="675" t="s">
        <v>1394</v>
      </c>
      <c r="H410" s="675"/>
      <c r="I410" s="675"/>
      <c r="J410" s="675"/>
      <c r="K410" s="671" t="s">
        <v>2019</v>
      </c>
      <c r="L410" s="596"/>
      <c r="M410" s="596"/>
      <c r="N410" s="596"/>
      <c r="O410" s="595">
        <f t="shared" si="124"/>
        <v>0</v>
      </c>
      <c r="P410" s="596"/>
      <c r="Q410" s="596"/>
      <c r="R410" s="596"/>
      <c r="S410" s="596"/>
      <c r="T410" s="596"/>
      <c r="U410" s="596"/>
      <c r="V410" s="596"/>
      <c r="W410" s="596"/>
      <c r="X410" s="714"/>
      <c r="Y410" s="714"/>
    </row>
    <row r="411" spans="1:25" ht="22.5" customHeight="1" thickTop="1" thickBot="1">
      <c r="A411" s="594">
        <v>1</v>
      </c>
      <c r="B411" s="675" t="s">
        <v>1377</v>
      </c>
      <c r="C411" s="675" t="s">
        <v>1459</v>
      </c>
      <c r="D411" s="675" t="s">
        <v>1431</v>
      </c>
      <c r="E411" s="675" t="s">
        <v>1384</v>
      </c>
      <c r="F411" s="675" t="s">
        <v>1379</v>
      </c>
      <c r="G411" s="675" t="s">
        <v>1395</v>
      </c>
      <c r="H411" s="675"/>
      <c r="I411" s="675"/>
      <c r="J411" s="675"/>
      <c r="K411" s="671" t="s">
        <v>2020</v>
      </c>
      <c r="L411" s="596"/>
      <c r="M411" s="596"/>
      <c r="N411" s="596"/>
      <c r="O411" s="595">
        <f t="shared" si="124"/>
        <v>0</v>
      </c>
      <c r="P411" s="596"/>
      <c r="Q411" s="596"/>
      <c r="R411" s="596"/>
      <c r="S411" s="596"/>
      <c r="T411" s="596"/>
      <c r="U411" s="596"/>
      <c r="V411" s="596"/>
      <c r="W411" s="596"/>
      <c r="X411" s="714"/>
      <c r="Y411" s="714"/>
    </row>
    <row r="412" spans="1:25" ht="22.5" customHeight="1" thickTop="1" thickBot="1">
      <c r="A412" s="594">
        <v>1</v>
      </c>
      <c r="B412" s="675" t="s">
        <v>1377</v>
      </c>
      <c r="C412" s="675" t="s">
        <v>1459</v>
      </c>
      <c r="D412" s="675" t="s">
        <v>1431</v>
      </c>
      <c r="E412" s="675" t="s">
        <v>1384</v>
      </c>
      <c r="F412" s="675" t="s">
        <v>1379</v>
      </c>
      <c r="G412" s="675" t="s">
        <v>1396</v>
      </c>
      <c r="H412" s="675"/>
      <c r="I412" s="675"/>
      <c r="J412" s="675"/>
      <c r="K412" s="671" t="s">
        <v>2021</v>
      </c>
      <c r="L412" s="596"/>
      <c r="M412" s="596"/>
      <c r="N412" s="596"/>
      <c r="O412" s="595">
        <f t="shared" si="124"/>
        <v>0</v>
      </c>
      <c r="P412" s="596"/>
      <c r="Q412" s="596"/>
      <c r="R412" s="596"/>
      <c r="S412" s="596"/>
      <c r="T412" s="596"/>
      <c r="U412" s="596"/>
      <c r="V412" s="596"/>
      <c r="W412" s="596"/>
      <c r="X412" s="714"/>
      <c r="Y412" s="714"/>
    </row>
    <row r="413" spans="1:25" ht="22.5" customHeight="1" thickTop="1" thickBot="1">
      <c r="A413" s="594">
        <v>1</v>
      </c>
      <c r="B413" s="675" t="s">
        <v>1377</v>
      </c>
      <c r="C413" s="675" t="s">
        <v>1459</v>
      </c>
      <c r="D413" s="675" t="s">
        <v>1431</v>
      </c>
      <c r="E413" s="675" t="s">
        <v>1384</v>
      </c>
      <c r="F413" s="675" t="s">
        <v>1379</v>
      </c>
      <c r="G413" s="675" t="s">
        <v>1397</v>
      </c>
      <c r="H413" s="675"/>
      <c r="I413" s="675"/>
      <c r="J413" s="675"/>
      <c r="K413" s="671" t="s">
        <v>2022</v>
      </c>
      <c r="L413" s="596"/>
      <c r="M413" s="596"/>
      <c r="N413" s="596"/>
      <c r="O413" s="595">
        <f t="shared" si="124"/>
        <v>0</v>
      </c>
      <c r="P413" s="596"/>
      <c r="Q413" s="596"/>
      <c r="R413" s="596"/>
      <c r="S413" s="596"/>
      <c r="T413" s="596"/>
      <c r="U413" s="596"/>
      <c r="V413" s="596"/>
      <c r="W413" s="596"/>
      <c r="X413" s="714"/>
      <c r="Y413" s="714"/>
    </row>
    <row r="414" spans="1:25" ht="22.5" customHeight="1" thickTop="1" thickBot="1">
      <c r="A414" s="594">
        <v>1</v>
      </c>
      <c r="B414" s="675" t="s">
        <v>1377</v>
      </c>
      <c r="C414" s="675" t="s">
        <v>1459</v>
      </c>
      <c r="D414" s="675" t="s">
        <v>1431</v>
      </c>
      <c r="E414" s="675" t="s">
        <v>1384</v>
      </c>
      <c r="F414" s="675" t="s">
        <v>1379</v>
      </c>
      <c r="G414" s="675" t="s">
        <v>1430</v>
      </c>
      <c r="H414" s="675"/>
      <c r="I414" s="675"/>
      <c r="J414" s="675"/>
      <c r="K414" s="671" t="s">
        <v>2023</v>
      </c>
      <c r="L414" s="596"/>
      <c r="M414" s="596"/>
      <c r="N414" s="596"/>
      <c r="O414" s="595">
        <f t="shared" si="124"/>
        <v>0</v>
      </c>
      <c r="P414" s="596"/>
      <c r="Q414" s="596"/>
      <c r="R414" s="596"/>
      <c r="S414" s="596"/>
      <c r="T414" s="596"/>
      <c r="U414" s="596"/>
      <c r="V414" s="596"/>
      <c r="W414" s="596"/>
      <c r="X414" s="714"/>
      <c r="Y414" s="714"/>
    </row>
    <row r="415" spans="1:25" ht="22.5" customHeight="1" thickTop="1" thickBot="1">
      <c r="A415" s="594">
        <v>1</v>
      </c>
      <c r="B415" s="675" t="s">
        <v>1377</v>
      </c>
      <c r="C415" s="675" t="s">
        <v>1459</v>
      </c>
      <c r="D415" s="675" t="s">
        <v>1431</v>
      </c>
      <c r="E415" s="675" t="s">
        <v>1384</v>
      </c>
      <c r="F415" s="675" t="s">
        <v>1379</v>
      </c>
      <c r="G415" s="675" t="s">
        <v>1431</v>
      </c>
      <c r="H415" s="675"/>
      <c r="I415" s="675"/>
      <c r="J415" s="675"/>
      <c r="K415" s="671" t="s">
        <v>2024</v>
      </c>
      <c r="L415" s="596"/>
      <c r="M415" s="596"/>
      <c r="N415" s="596"/>
      <c r="O415" s="595">
        <f t="shared" si="124"/>
        <v>0</v>
      </c>
      <c r="P415" s="596"/>
      <c r="Q415" s="596"/>
      <c r="R415" s="596"/>
      <c r="S415" s="596"/>
      <c r="T415" s="596"/>
      <c r="U415" s="596"/>
      <c r="V415" s="596"/>
      <c r="W415" s="596"/>
      <c r="X415" s="714"/>
      <c r="Y415" s="714"/>
    </row>
    <row r="416" spans="1:25" ht="22.5" customHeight="1" thickTop="1" thickBot="1">
      <c r="A416" s="594">
        <v>1</v>
      </c>
      <c r="B416" s="675" t="s">
        <v>1377</v>
      </c>
      <c r="C416" s="675" t="s">
        <v>1459</v>
      </c>
      <c r="D416" s="675" t="s">
        <v>1431</v>
      </c>
      <c r="E416" s="675" t="s">
        <v>1384</v>
      </c>
      <c r="F416" s="675" t="s">
        <v>1379</v>
      </c>
      <c r="G416" s="675" t="s">
        <v>1432</v>
      </c>
      <c r="H416" s="675"/>
      <c r="I416" s="675"/>
      <c r="J416" s="675"/>
      <c r="K416" s="671" t="s">
        <v>2025</v>
      </c>
      <c r="L416" s="596"/>
      <c r="M416" s="596"/>
      <c r="N416" s="596"/>
      <c r="O416" s="595">
        <f t="shared" si="124"/>
        <v>0</v>
      </c>
      <c r="P416" s="596"/>
      <c r="Q416" s="596"/>
      <c r="R416" s="596"/>
      <c r="S416" s="596"/>
      <c r="T416" s="596"/>
      <c r="U416" s="596"/>
      <c r="V416" s="596"/>
      <c r="W416" s="596"/>
      <c r="X416" s="714"/>
      <c r="Y416" s="714"/>
    </row>
    <row r="417" spans="1:25" ht="22.5" customHeight="1" thickTop="1" thickBot="1">
      <c r="A417" s="594">
        <v>1</v>
      </c>
      <c r="B417" s="675" t="s">
        <v>1377</v>
      </c>
      <c r="C417" s="675" t="s">
        <v>1459</v>
      </c>
      <c r="D417" s="675" t="s">
        <v>1431</v>
      </c>
      <c r="E417" s="675" t="s">
        <v>1384</v>
      </c>
      <c r="F417" s="675" t="s">
        <v>1379</v>
      </c>
      <c r="G417" s="675" t="s">
        <v>1433</v>
      </c>
      <c r="H417" s="675"/>
      <c r="I417" s="675"/>
      <c r="J417" s="675"/>
      <c r="K417" s="671" t="s">
        <v>2026</v>
      </c>
      <c r="L417" s="596"/>
      <c r="M417" s="596"/>
      <c r="N417" s="596"/>
      <c r="O417" s="595">
        <f t="shared" si="124"/>
        <v>0</v>
      </c>
      <c r="P417" s="596"/>
      <c r="Q417" s="596"/>
      <c r="R417" s="596"/>
      <c r="S417" s="596"/>
      <c r="T417" s="596"/>
      <c r="U417" s="596"/>
      <c r="V417" s="596"/>
      <c r="W417" s="596"/>
      <c r="X417" s="714"/>
      <c r="Y417" s="714"/>
    </row>
    <row r="418" spans="1:25" ht="22.5" customHeight="1" thickTop="1" thickBot="1">
      <c r="A418" s="594">
        <v>1</v>
      </c>
      <c r="B418" s="675" t="s">
        <v>1377</v>
      </c>
      <c r="C418" s="675" t="s">
        <v>1459</v>
      </c>
      <c r="D418" s="675" t="s">
        <v>1431</v>
      </c>
      <c r="E418" s="675" t="s">
        <v>1384</v>
      </c>
      <c r="F418" s="675" t="s">
        <v>1379</v>
      </c>
      <c r="G418" s="675" t="s">
        <v>1443</v>
      </c>
      <c r="H418" s="675"/>
      <c r="I418" s="675"/>
      <c r="J418" s="675"/>
      <c r="K418" s="671" t="s">
        <v>2027</v>
      </c>
      <c r="L418" s="596"/>
      <c r="M418" s="596"/>
      <c r="N418" s="596"/>
      <c r="O418" s="595">
        <f t="shared" si="124"/>
        <v>0</v>
      </c>
      <c r="P418" s="596"/>
      <c r="Q418" s="596"/>
      <c r="R418" s="596"/>
      <c r="S418" s="596"/>
      <c r="T418" s="596"/>
      <c r="U418" s="596"/>
      <c r="V418" s="596"/>
      <c r="W418" s="596"/>
      <c r="X418" s="714"/>
      <c r="Y418" s="714"/>
    </row>
    <row r="419" spans="1:25" ht="22.5" customHeight="1" thickTop="1" thickBot="1">
      <c r="A419" s="594">
        <v>1</v>
      </c>
      <c r="B419" s="675" t="s">
        <v>1377</v>
      </c>
      <c r="C419" s="675" t="s">
        <v>1459</v>
      </c>
      <c r="D419" s="675" t="s">
        <v>1431</v>
      </c>
      <c r="E419" s="675" t="s">
        <v>1384</v>
      </c>
      <c r="F419" s="675" t="s">
        <v>1379</v>
      </c>
      <c r="G419" s="675" t="s">
        <v>1444</v>
      </c>
      <c r="H419" s="675"/>
      <c r="I419" s="675"/>
      <c r="J419" s="675"/>
      <c r="K419" s="671" t="s">
        <v>2028</v>
      </c>
      <c r="L419" s="596"/>
      <c r="M419" s="596"/>
      <c r="N419" s="596"/>
      <c r="O419" s="595">
        <f t="shared" si="124"/>
        <v>0</v>
      </c>
      <c r="P419" s="596"/>
      <c r="Q419" s="596"/>
      <c r="R419" s="596"/>
      <c r="S419" s="596"/>
      <c r="T419" s="596"/>
      <c r="U419" s="596"/>
      <c r="V419" s="596"/>
      <c r="W419" s="596"/>
      <c r="X419" s="714"/>
      <c r="Y419" s="714"/>
    </row>
    <row r="420" spans="1:25" ht="22.5" customHeight="1" thickTop="1" thickBot="1">
      <c r="A420" s="594">
        <v>1</v>
      </c>
      <c r="B420" s="675" t="s">
        <v>1377</v>
      </c>
      <c r="C420" s="675" t="s">
        <v>1459</v>
      </c>
      <c r="D420" s="675" t="s">
        <v>1431</v>
      </c>
      <c r="E420" s="675" t="s">
        <v>1384</v>
      </c>
      <c r="F420" s="675" t="s">
        <v>1379</v>
      </c>
      <c r="G420" s="675" t="s">
        <v>1983</v>
      </c>
      <c r="H420" s="675"/>
      <c r="I420" s="675"/>
      <c r="J420" s="675"/>
      <c r="K420" s="671" t="s">
        <v>2029</v>
      </c>
      <c r="L420" s="596"/>
      <c r="M420" s="596"/>
      <c r="N420" s="596"/>
      <c r="O420" s="595">
        <f t="shared" si="124"/>
        <v>0</v>
      </c>
      <c r="P420" s="596"/>
      <c r="Q420" s="596"/>
      <c r="R420" s="596"/>
      <c r="S420" s="596"/>
      <c r="T420" s="596"/>
      <c r="U420" s="596"/>
      <c r="V420" s="596"/>
      <c r="W420" s="596"/>
      <c r="X420" s="714"/>
      <c r="Y420" s="714"/>
    </row>
    <row r="421" spans="1:25" ht="22.5" customHeight="1" thickTop="1" thickBot="1">
      <c r="A421" s="594">
        <v>1</v>
      </c>
      <c r="B421" s="675" t="s">
        <v>1377</v>
      </c>
      <c r="C421" s="675" t="s">
        <v>1459</v>
      </c>
      <c r="D421" s="675" t="s">
        <v>1431</v>
      </c>
      <c r="E421" s="675" t="s">
        <v>1384</v>
      </c>
      <c r="F421" s="675" t="s">
        <v>1379</v>
      </c>
      <c r="G421" s="675" t="s">
        <v>1985</v>
      </c>
      <c r="H421" s="675"/>
      <c r="I421" s="675"/>
      <c r="J421" s="675"/>
      <c r="K421" s="671" t="s">
        <v>2030</v>
      </c>
      <c r="L421" s="596"/>
      <c r="M421" s="596"/>
      <c r="N421" s="596"/>
      <c r="O421" s="595">
        <f t="shared" si="124"/>
        <v>0</v>
      </c>
      <c r="P421" s="596"/>
      <c r="Q421" s="596"/>
      <c r="R421" s="596"/>
      <c r="S421" s="596"/>
      <c r="T421" s="596"/>
      <c r="U421" s="596"/>
      <c r="V421" s="596"/>
      <c r="W421" s="596"/>
      <c r="X421" s="714"/>
      <c r="Y421" s="714"/>
    </row>
    <row r="422" spans="1:25" ht="22.5" customHeight="1" thickTop="1" thickBot="1">
      <c r="A422" s="594">
        <v>1</v>
      </c>
      <c r="B422" s="675" t="s">
        <v>1377</v>
      </c>
      <c r="C422" s="675" t="s">
        <v>1459</v>
      </c>
      <c r="D422" s="675" t="s">
        <v>1431</v>
      </c>
      <c r="E422" s="675" t="s">
        <v>1384</v>
      </c>
      <c r="F422" s="675" t="s">
        <v>1379</v>
      </c>
      <c r="G422" s="675" t="s">
        <v>1987</v>
      </c>
      <c r="H422" s="675"/>
      <c r="I422" s="675"/>
      <c r="J422" s="675"/>
      <c r="K422" s="671" t="s">
        <v>2031</v>
      </c>
      <c r="L422" s="596"/>
      <c r="M422" s="596"/>
      <c r="N422" s="596"/>
      <c r="O422" s="595">
        <f t="shared" si="124"/>
        <v>0</v>
      </c>
      <c r="P422" s="596"/>
      <c r="Q422" s="596"/>
      <c r="R422" s="596"/>
      <c r="S422" s="596"/>
      <c r="T422" s="596"/>
      <c r="U422" s="596"/>
      <c r="V422" s="596"/>
      <c r="W422" s="596"/>
      <c r="X422" s="714"/>
      <c r="Y422" s="714"/>
    </row>
    <row r="423" spans="1:25" ht="22.5" customHeight="1" thickTop="1" thickBot="1">
      <c r="A423" s="594">
        <v>1</v>
      </c>
      <c r="B423" s="675" t="s">
        <v>1377</v>
      </c>
      <c r="C423" s="675" t="s">
        <v>1459</v>
      </c>
      <c r="D423" s="675" t="s">
        <v>1431</v>
      </c>
      <c r="E423" s="675" t="s">
        <v>1384</v>
      </c>
      <c r="F423" s="675" t="s">
        <v>1379</v>
      </c>
      <c r="G423" s="675" t="s">
        <v>1989</v>
      </c>
      <c r="H423" s="675"/>
      <c r="I423" s="675"/>
      <c r="J423" s="675"/>
      <c r="K423" s="671" t="s">
        <v>2032</v>
      </c>
      <c r="L423" s="596"/>
      <c r="M423" s="596"/>
      <c r="N423" s="596"/>
      <c r="O423" s="595">
        <f t="shared" si="124"/>
        <v>0</v>
      </c>
      <c r="P423" s="596"/>
      <c r="Q423" s="596"/>
      <c r="R423" s="596"/>
      <c r="S423" s="596"/>
      <c r="T423" s="596"/>
      <c r="U423" s="596"/>
      <c r="V423" s="596"/>
      <c r="W423" s="596"/>
      <c r="X423" s="714"/>
      <c r="Y423" s="714"/>
    </row>
    <row r="424" spans="1:25" ht="22.5" customHeight="1" thickTop="1" thickBot="1">
      <c r="A424" s="594">
        <v>1</v>
      </c>
      <c r="B424" s="675" t="s">
        <v>1377</v>
      </c>
      <c r="C424" s="675" t="s">
        <v>1459</v>
      </c>
      <c r="D424" s="675" t="s">
        <v>1431</v>
      </c>
      <c r="E424" s="675" t="s">
        <v>1384</v>
      </c>
      <c r="F424" s="675" t="s">
        <v>1379</v>
      </c>
      <c r="G424" s="675" t="s">
        <v>1991</v>
      </c>
      <c r="H424" s="675"/>
      <c r="I424" s="675"/>
      <c r="J424" s="675"/>
      <c r="K424" s="671" t="s">
        <v>2033</v>
      </c>
      <c r="L424" s="596"/>
      <c r="M424" s="596"/>
      <c r="N424" s="596"/>
      <c r="O424" s="595">
        <f t="shared" si="124"/>
        <v>0</v>
      </c>
      <c r="P424" s="596"/>
      <c r="Q424" s="596"/>
      <c r="R424" s="596"/>
      <c r="S424" s="596"/>
      <c r="T424" s="596"/>
      <c r="U424" s="596"/>
      <c r="V424" s="596"/>
      <c r="W424" s="596"/>
      <c r="X424" s="714"/>
      <c r="Y424" s="714"/>
    </row>
    <row r="425" spans="1:25" ht="22.5" customHeight="1" thickTop="1" thickBot="1">
      <c r="A425" s="594">
        <v>1</v>
      </c>
      <c r="B425" s="675" t="s">
        <v>1377</v>
      </c>
      <c r="C425" s="675" t="s">
        <v>1459</v>
      </c>
      <c r="D425" s="675" t="s">
        <v>1431</v>
      </c>
      <c r="E425" s="675" t="s">
        <v>1384</v>
      </c>
      <c r="F425" s="675" t="s">
        <v>1379</v>
      </c>
      <c r="G425" s="675" t="s">
        <v>1993</v>
      </c>
      <c r="H425" s="675"/>
      <c r="I425" s="675"/>
      <c r="J425" s="675"/>
      <c r="K425" s="671" t="s">
        <v>2034</v>
      </c>
      <c r="L425" s="596"/>
      <c r="M425" s="596"/>
      <c r="N425" s="596"/>
      <c r="O425" s="595">
        <f t="shared" si="124"/>
        <v>0</v>
      </c>
      <c r="P425" s="596"/>
      <c r="Q425" s="596"/>
      <c r="R425" s="596"/>
      <c r="S425" s="596"/>
      <c r="T425" s="596"/>
      <c r="U425" s="596"/>
      <c r="V425" s="596"/>
      <c r="W425" s="596"/>
      <c r="X425" s="714"/>
      <c r="Y425" s="714"/>
    </row>
    <row r="426" spans="1:25" ht="22.5" customHeight="1" thickTop="1" thickBot="1">
      <c r="A426" s="594">
        <v>1</v>
      </c>
      <c r="B426" s="675" t="s">
        <v>1377</v>
      </c>
      <c r="C426" s="675" t="s">
        <v>1459</v>
      </c>
      <c r="D426" s="675" t="s">
        <v>1431</v>
      </c>
      <c r="E426" s="675" t="s">
        <v>1384</v>
      </c>
      <c r="F426" s="675" t="s">
        <v>1379</v>
      </c>
      <c r="G426" s="675" t="s">
        <v>1995</v>
      </c>
      <c r="H426" s="675"/>
      <c r="I426" s="675"/>
      <c r="J426" s="675"/>
      <c r="K426" s="671" t="s">
        <v>2035</v>
      </c>
      <c r="L426" s="596"/>
      <c r="M426" s="596"/>
      <c r="N426" s="596"/>
      <c r="O426" s="595">
        <f t="shared" si="124"/>
        <v>0</v>
      </c>
      <c r="P426" s="596"/>
      <c r="Q426" s="596"/>
      <c r="R426" s="596"/>
      <c r="S426" s="596"/>
      <c r="T426" s="596"/>
      <c r="U426" s="596"/>
      <c r="V426" s="596"/>
      <c r="W426" s="596"/>
      <c r="X426" s="714"/>
      <c r="Y426" s="714"/>
    </row>
    <row r="427" spans="1:25" ht="22.5" customHeight="1" thickTop="1" thickBot="1">
      <c r="A427" s="594">
        <v>1</v>
      </c>
      <c r="B427" s="675" t="s">
        <v>1377</v>
      </c>
      <c r="C427" s="675" t="s">
        <v>1459</v>
      </c>
      <c r="D427" s="675" t="s">
        <v>1431</v>
      </c>
      <c r="E427" s="675" t="s">
        <v>1384</v>
      </c>
      <c r="F427" s="675" t="s">
        <v>1379</v>
      </c>
      <c r="G427" s="675" t="s">
        <v>1664</v>
      </c>
      <c r="H427" s="675"/>
      <c r="I427" s="675"/>
      <c r="J427" s="675"/>
      <c r="K427" s="671" t="s">
        <v>2036</v>
      </c>
      <c r="L427" s="596"/>
      <c r="M427" s="596"/>
      <c r="N427" s="596"/>
      <c r="O427" s="595">
        <f t="shared" si="124"/>
        <v>0</v>
      </c>
      <c r="P427" s="596"/>
      <c r="Q427" s="596"/>
      <c r="R427" s="596"/>
      <c r="S427" s="596"/>
      <c r="T427" s="596"/>
      <c r="U427" s="596"/>
      <c r="V427" s="596"/>
      <c r="W427" s="596"/>
      <c r="X427" s="714"/>
      <c r="Y427" s="714"/>
    </row>
    <row r="428" spans="1:25" ht="22.5" customHeight="1" thickTop="1" thickBot="1">
      <c r="A428" s="594">
        <v>1</v>
      </c>
      <c r="B428" s="675" t="s">
        <v>1377</v>
      </c>
      <c r="C428" s="675" t="s">
        <v>1459</v>
      </c>
      <c r="D428" s="675" t="s">
        <v>1431</v>
      </c>
      <c r="E428" s="675" t="s">
        <v>1384</v>
      </c>
      <c r="F428" s="675" t="s">
        <v>1379</v>
      </c>
      <c r="G428" s="675" t="s">
        <v>1998</v>
      </c>
      <c r="H428" s="675"/>
      <c r="I428" s="675"/>
      <c r="J428" s="675"/>
      <c r="K428" s="671" t="s">
        <v>2037</v>
      </c>
      <c r="L428" s="596"/>
      <c r="M428" s="596"/>
      <c r="N428" s="596"/>
      <c r="O428" s="595">
        <f t="shared" si="124"/>
        <v>0</v>
      </c>
      <c r="P428" s="596"/>
      <c r="Q428" s="596"/>
      <c r="R428" s="596"/>
      <c r="S428" s="596"/>
      <c r="T428" s="596"/>
      <c r="U428" s="596"/>
      <c r="V428" s="596"/>
      <c r="W428" s="596"/>
      <c r="X428" s="714"/>
      <c r="Y428" s="714"/>
    </row>
    <row r="429" spans="1:25" ht="22.5" customHeight="1" thickTop="1" thickBot="1">
      <c r="A429" s="594">
        <v>1</v>
      </c>
      <c r="B429" s="675" t="s">
        <v>1377</v>
      </c>
      <c r="C429" s="675" t="s">
        <v>1459</v>
      </c>
      <c r="D429" s="675" t="s">
        <v>1431</v>
      </c>
      <c r="E429" s="675" t="s">
        <v>1384</v>
      </c>
      <c r="F429" s="675" t="s">
        <v>1379</v>
      </c>
      <c r="G429" s="675" t="s">
        <v>2000</v>
      </c>
      <c r="H429" s="675"/>
      <c r="I429" s="675"/>
      <c r="J429" s="675"/>
      <c r="K429" s="671" t="s">
        <v>2038</v>
      </c>
      <c r="L429" s="596"/>
      <c r="M429" s="596"/>
      <c r="N429" s="596"/>
      <c r="O429" s="595">
        <f t="shared" si="124"/>
        <v>0</v>
      </c>
      <c r="P429" s="596"/>
      <c r="Q429" s="596"/>
      <c r="R429" s="596"/>
      <c r="S429" s="596"/>
      <c r="T429" s="596"/>
      <c r="U429" s="596"/>
      <c r="V429" s="596"/>
      <c r="W429" s="596"/>
      <c r="X429" s="714"/>
      <c r="Y429" s="714"/>
    </row>
    <row r="430" spans="1:25" ht="22.5" customHeight="1" thickTop="1" thickBot="1">
      <c r="A430" s="594">
        <v>1</v>
      </c>
      <c r="B430" s="675" t="s">
        <v>1377</v>
      </c>
      <c r="C430" s="675" t="s">
        <v>1459</v>
      </c>
      <c r="D430" s="675" t="s">
        <v>1431</v>
      </c>
      <c r="E430" s="675" t="s">
        <v>1384</v>
      </c>
      <c r="F430" s="675" t="s">
        <v>1379</v>
      </c>
      <c r="G430" s="675" t="s">
        <v>2002</v>
      </c>
      <c r="H430" s="675"/>
      <c r="I430" s="675"/>
      <c r="J430" s="675"/>
      <c r="K430" s="671" t="s">
        <v>2039</v>
      </c>
      <c r="L430" s="596"/>
      <c r="M430" s="596"/>
      <c r="N430" s="596"/>
      <c r="O430" s="595">
        <f t="shared" si="124"/>
        <v>0</v>
      </c>
      <c r="P430" s="596"/>
      <c r="Q430" s="596"/>
      <c r="R430" s="596"/>
      <c r="S430" s="596"/>
      <c r="T430" s="596"/>
      <c r="U430" s="596"/>
      <c r="V430" s="596"/>
      <c r="W430" s="596"/>
      <c r="X430" s="714"/>
      <c r="Y430" s="714"/>
    </row>
    <row r="431" spans="1:25" ht="22.5" customHeight="1" thickTop="1" thickBot="1">
      <c r="A431" s="594">
        <v>1</v>
      </c>
      <c r="B431" s="675" t="s">
        <v>1377</v>
      </c>
      <c r="C431" s="675" t="s">
        <v>1459</v>
      </c>
      <c r="D431" s="675" t="s">
        <v>1431</v>
      </c>
      <c r="E431" s="675" t="s">
        <v>1384</v>
      </c>
      <c r="F431" s="675" t="s">
        <v>1379</v>
      </c>
      <c r="G431" s="675" t="s">
        <v>2004</v>
      </c>
      <c r="H431" s="675"/>
      <c r="I431" s="675"/>
      <c r="J431" s="675"/>
      <c r="K431" s="671" t="s">
        <v>2040</v>
      </c>
      <c r="L431" s="596"/>
      <c r="M431" s="596"/>
      <c r="N431" s="596"/>
      <c r="O431" s="595">
        <f t="shared" si="124"/>
        <v>0</v>
      </c>
      <c r="P431" s="596"/>
      <c r="Q431" s="596"/>
      <c r="R431" s="596"/>
      <c r="S431" s="596"/>
      <c r="T431" s="596"/>
      <c r="U431" s="596"/>
      <c r="V431" s="596"/>
      <c r="W431" s="596"/>
      <c r="X431" s="714"/>
      <c r="Y431" s="714"/>
    </row>
    <row r="432" spans="1:25" ht="22.5" customHeight="1" thickTop="1" thickBot="1">
      <c r="A432" s="594">
        <v>1</v>
      </c>
      <c r="B432" s="675" t="s">
        <v>1377</v>
      </c>
      <c r="C432" s="675" t="s">
        <v>1459</v>
      </c>
      <c r="D432" s="675" t="s">
        <v>1431</v>
      </c>
      <c r="E432" s="675" t="s">
        <v>1384</v>
      </c>
      <c r="F432" s="675" t="s">
        <v>1379</v>
      </c>
      <c r="G432" s="675" t="s">
        <v>2006</v>
      </c>
      <c r="H432" s="675"/>
      <c r="I432" s="675"/>
      <c r="J432" s="675"/>
      <c r="K432" s="671" t="s">
        <v>2041</v>
      </c>
      <c r="L432" s="596"/>
      <c r="M432" s="596"/>
      <c r="N432" s="596"/>
      <c r="O432" s="595">
        <f t="shared" si="124"/>
        <v>0</v>
      </c>
      <c r="P432" s="596"/>
      <c r="Q432" s="596"/>
      <c r="R432" s="596"/>
      <c r="S432" s="596"/>
      <c r="T432" s="596"/>
      <c r="U432" s="596"/>
      <c r="V432" s="596"/>
      <c r="W432" s="596"/>
      <c r="X432" s="714"/>
      <c r="Y432" s="714"/>
    </row>
    <row r="433" spans="1:25" ht="22.5" customHeight="1" thickTop="1" thickBot="1">
      <c r="A433" s="594">
        <v>1</v>
      </c>
      <c r="B433" s="675" t="s">
        <v>1377</v>
      </c>
      <c r="C433" s="675" t="s">
        <v>1459</v>
      </c>
      <c r="D433" s="675" t="s">
        <v>1431</v>
      </c>
      <c r="E433" s="675" t="s">
        <v>1384</v>
      </c>
      <c r="F433" s="675" t="s">
        <v>1379</v>
      </c>
      <c r="G433" s="675" t="s">
        <v>2008</v>
      </c>
      <c r="H433" s="675"/>
      <c r="I433" s="675"/>
      <c r="J433" s="675"/>
      <c r="K433" s="671" t="s">
        <v>2042</v>
      </c>
      <c r="L433" s="596"/>
      <c r="M433" s="596"/>
      <c r="N433" s="596"/>
      <c r="O433" s="595">
        <f t="shared" si="124"/>
        <v>0</v>
      </c>
      <c r="P433" s="596"/>
      <c r="Q433" s="596"/>
      <c r="R433" s="596"/>
      <c r="S433" s="596"/>
      <c r="T433" s="596"/>
      <c r="U433" s="596"/>
      <c r="V433" s="596"/>
      <c r="W433" s="596"/>
      <c r="X433" s="714"/>
      <c r="Y433" s="714"/>
    </row>
    <row r="434" spans="1:25" ht="22.5" customHeight="1" thickTop="1" thickBot="1">
      <c r="A434" s="594">
        <v>1</v>
      </c>
      <c r="B434" s="675" t="s">
        <v>1377</v>
      </c>
      <c r="C434" s="675" t="s">
        <v>1459</v>
      </c>
      <c r="D434" s="675" t="s">
        <v>1431</v>
      </c>
      <c r="E434" s="675" t="s">
        <v>1384</v>
      </c>
      <c r="F434" s="675" t="s">
        <v>1379</v>
      </c>
      <c r="G434" s="675" t="s">
        <v>2010</v>
      </c>
      <c r="H434" s="675"/>
      <c r="I434" s="675"/>
      <c r="J434" s="675"/>
      <c r="K434" s="671" t="s">
        <v>2043</v>
      </c>
      <c r="L434" s="596"/>
      <c r="M434" s="596"/>
      <c r="N434" s="596"/>
      <c r="O434" s="595">
        <f t="shared" si="124"/>
        <v>0</v>
      </c>
      <c r="P434" s="596"/>
      <c r="Q434" s="596"/>
      <c r="R434" s="596"/>
      <c r="S434" s="596"/>
      <c r="T434" s="596"/>
      <c r="U434" s="596"/>
      <c r="V434" s="596"/>
      <c r="W434" s="596"/>
      <c r="X434" s="714"/>
      <c r="Y434" s="714"/>
    </row>
    <row r="435" spans="1:25" ht="22.5" customHeight="1" thickTop="1" thickBot="1">
      <c r="A435" s="594">
        <v>1</v>
      </c>
      <c r="B435" s="675" t="s">
        <v>1377</v>
      </c>
      <c r="C435" s="675" t="s">
        <v>1459</v>
      </c>
      <c r="D435" s="675" t="s">
        <v>1431</v>
      </c>
      <c r="E435" s="675" t="s">
        <v>1384</v>
      </c>
      <c r="F435" s="675" t="s">
        <v>1379</v>
      </c>
      <c r="G435" s="675" t="s">
        <v>2012</v>
      </c>
      <c r="H435" s="675"/>
      <c r="I435" s="675"/>
      <c r="J435" s="675"/>
      <c r="K435" s="671" t="s">
        <v>2044</v>
      </c>
      <c r="L435" s="596"/>
      <c r="M435" s="596"/>
      <c r="N435" s="596"/>
      <c r="O435" s="595">
        <f t="shared" si="124"/>
        <v>0</v>
      </c>
      <c r="P435" s="596"/>
      <c r="Q435" s="596"/>
      <c r="R435" s="596"/>
      <c r="S435" s="596"/>
      <c r="T435" s="596"/>
      <c r="U435" s="596"/>
      <c r="V435" s="596"/>
      <c r="W435" s="596"/>
      <c r="X435" s="714"/>
      <c r="Y435" s="714"/>
    </row>
    <row r="436" spans="1:25" ht="22.5" customHeight="1" thickTop="1" thickBot="1">
      <c r="A436" s="594">
        <v>1</v>
      </c>
      <c r="B436" s="675" t="s">
        <v>1377</v>
      </c>
      <c r="C436" s="675" t="s">
        <v>1459</v>
      </c>
      <c r="D436" s="675" t="s">
        <v>1431</v>
      </c>
      <c r="E436" s="675" t="s">
        <v>1384</v>
      </c>
      <c r="F436" s="675" t="s">
        <v>1379</v>
      </c>
      <c r="G436" s="675" t="s">
        <v>2045</v>
      </c>
      <c r="H436" s="675"/>
      <c r="I436" s="675"/>
      <c r="J436" s="675"/>
      <c r="K436" s="671" t="s">
        <v>2046</v>
      </c>
      <c r="L436" s="596"/>
      <c r="M436" s="596"/>
      <c r="N436" s="596"/>
      <c r="O436" s="595">
        <f t="shared" si="124"/>
        <v>0</v>
      </c>
      <c r="P436" s="596"/>
      <c r="Q436" s="596"/>
      <c r="R436" s="596"/>
      <c r="S436" s="596"/>
      <c r="T436" s="596"/>
      <c r="U436" s="596"/>
      <c r="V436" s="596"/>
      <c r="W436" s="596"/>
      <c r="X436" s="714"/>
      <c r="Y436" s="714"/>
    </row>
    <row r="437" spans="1:25" ht="22.5" customHeight="1" thickTop="1" thickBot="1">
      <c r="A437" s="594">
        <v>1</v>
      </c>
      <c r="B437" s="675" t="s">
        <v>1377</v>
      </c>
      <c r="C437" s="675" t="s">
        <v>1459</v>
      </c>
      <c r="D437" s="675" t="s">
        <v>1431</v>
      </c>
      <c r="E437" s="675" t="s">
        <v>1384</v>
      </c>
      <c r="F437" s="675" t="s">
        <v>1379</v>
      </c>
      <c r="G437" s="675" t="s">
        <v>2047</v>
      </c>
      <c r="H437" s="675"/>
      <c r="I437" s="675"/>
      <c r="J437" s="675"/>
      <c r="K437" s="671" t="s">
        <v>2048</v>
      </c>
      <c r="L437" s="596"/>
      <c r="M437" s="596"/>
      <c r="N437" s="596"/>
      <c r="O437" s="595">
        <f t="shared" si="124"/>
        <v>0</v>
      </c>
      <c r="P437" s="596"/>
      <c r="Q437" s="596"/>
      <c r="R437" s="596"/>
      <c r="S437" s="596"/>
      <c r="T437" s="596"/>
      <c r="U437" s="596"/>
      <c r="V437" s="596"/>
      <c r="W437" s="596"/>
      <c r="X437" s="714"/>
      <c r="Y437" s="714"/>
    </row>
    <row r="438" spans="1:25" ht="22.5" customHeight="1" thickTop="1" thickBot="1">
      <c r="A438" s="594">
        <v>1</v>
      </c>
      <c r="B438" s="675" t="s">
        <v>1377</v>
      </c>
      <c r="C438" s="675" t="s">
        <v>1459</v>
      </c>
      <c r="D438" s="675" t="s">
        <v>1431</v>
      </c>
      <c r="E438" s="675" t="s">
        <v>1384</v>
      </c>
      <c r="F438" s="675" t="s">
        <v>1384</v>
      </c>
      <c r="G438" s="675"/>
      <c r="H438" s="675"/>
      <c r="I438" s="675"/>
      <c r="J438" s="675"/>
      <c r="K438" s="671" t="s">
        <v>2049</v>
      </c>
      <c r="L438" s="596">
        <f>SUM(L439:L469)</f>
        <v>0</v>
      </c>
      <c r="M438" s="596">
        <f t="shared" ref="M438:V438" si="125">SUM(M439:M469)</f>
        <v>0</v>
      </c>
      <c r="N438" s="596">
        <f t="shared" si="125"/>
        <v>0</v>
      </c>
      <c r="O438" s="596">
        <f t="shared" si="125"/>
        <v>0</v>
      </c>
      <c r="P438" s="596">
        <f t="shared" si="125"/>
        <v>0</v>
      </c>
      <c r="Q438" s="596">
        <f t="shared" si="125"/>
        <v>0</v>
      </c>
      <c r="R438" s="596">
        <f t="shared" si="125"/>
        <v>0</v>
      </c>
      <c r="S438" s="596">
        <f t="shared" si="125"/>
        <v>0</v>
      </c>
      <c r="T438" s="596">
        <f t="shared" si="125"/>
        <v>0</v>
      </c>
      <c r="U438" s="596">
        <f t="shared" si="125"/>
        <v>0</v>
      </c>
      <c r="V438" s="596">
        <f t="shared" si="125"/>
        <v>0</v>
      </c>
      <c r="W438" s="596"/>
      <c r="X438" s="714"/>
      <c r="Y438" s="714"/>
    </row>
    <row r="439" spans="1:25" ht="22.5" customHeight="1" thickTop="1" thickBot="1">
      <c r="A439" s="594">
        <v>1</v>
      </c>
      <c r="B439" s="675" t="s">
        <v>1377</v>
      </c>
      <c r="C439" s="675" t="s">
        <v>1459</v>
      </c>
      <c r="D439" s="675" t="s">
        <v>1431</v>
      </c>
      <c r="E439" s="675" t="s">
        <v>1384</v>
      </c>
      <c r="F439" s="675" t="s">
        <v>1384</v>
      </c>
      <c r="G439" s="675" t="s">
        <v>1379</v>
      </c>
      <c r="H439" s="675"/>
      <c r="I439" s="675"/>
      <c r="J439" s="675"/>
      <c r="K439" s="671" t="s">
        <v>2050</v>
      </c>
      <c r="L439" s="596"/>
      <c r="M439" s="596"/>
      <c r="N439" s="596"/>
      <c r="O439" s="595">
        <f t="shared" ref="O439:O469" si="126">+L439+M439-N439</f>
        <v>0</v>
      </c>
      <c r="P439" s="596"/>
      <c r="Q439" s="596"/>
      <c r="R439" s="596"/>
      <c r="S439" s="596"/>
      <c r="T439" s="596"/>
      <c r="U439" s="596"/>
      <c r="V439" s="596"/>
      <c r="W439" s="596"/>
      <c r="X439" s="714"/>
      <c r="Y439" s="714"/>
    </row>
    <row r="440" spans="1:25" ht="22.5" customHeight="1" thickTop="1" thickBot="1">
      <c r="A440" s="594">
        <v>1</v>
      </c>
      <c r="B440" s="675" t="s">
        <v>1377</v>
      </c>
      <c r="C440" s="675" t="s">
        <v>1459</v>
      </c>
      <c r="D440" s="675" t="s">
        <v>1431</v>
      </c>
      <c r="E440" s="675" t="s">
        <v>1384</v>
      </c>
      <c r="F440" s="675" t="s">
        <v>1384</v>
      </c>
      <c r="G440" s="675" t="s">
        <v>1384</v>
      </c>
      <c r="H440" s="675"/>
      <c r="I440" s="675"/>
      <c r="J440" s="675"/>
      <c r="K440" s="671" t="s">
        <v>2051</v>
      </c>
      <c r="L440" s="596"/>
      <c r="M440" s="596"/>
      <c r="N440" s="596"/>
      <c r="O440" s="595">
        <f t="shared" si="126"/>
        <v>0</v>
      </c>
      <c r="P440" s="596"/>
      <c r="Q440" s="596"/>
      <c r="R440" s="596"/>
      <c r="S440" s="596"/>
      <c r="T440" s="596"/>
      <c r="U440" s="596"/>
      <c r="V440" s="596"/>
      <c r="W440" s="596"/>
      <c r="X440" s="714"/>
      <c r="Y440" s="714"/>
    </row>
    <row r="441" spans="1:25" ht="22.5" customHeight="1" thickTop="1" thickBot="1">
      <c r="A441" s="594">
        <v>1</v>
      </c>
      <c r="B441" s="675" t="s">
        <v>1377</v>
      </c>
      <c r="C441" s="675" t="s">
        <v>1459</v>
      </c>
      <c r="D441" s="675" t="s">
        <v>1431</v>
      </c>
      <c r="E441" s="675" t="s">
        <v>1384</v>
      </c>
      <c r="F441" s="675" t="s">
        <v>1384</v>
      </c>
      <c r="G441" s="675" t="s">
        <v>1389</v>
      </c>
      <c r="H441" s="675"/>
      <c r="I441" s="675"/>
      <c r="J441" s="675"/>
      <c r="K441" s="671" t="s">
        <v>2052</v>
      </c>
      <c r="L441" s="596"/>
      <c r="M441" s="596"/>
      <c r="N441" s="596"/>
      <c r="O441" s="595">
        <f t="shared" si="126"/>
        <v>0</v>
      </c>
      <c r="P441" s="596"/>
      <c r="Q441" s="596"/>
      <c r="R441" s="596"/>
      <c r="S441" s="596"/>
      <c r="T441" s="596"/>
      <c r="U441" s="596"/>
      <c r="V441" s="596"/>
      <c r="W441" s="596"/>
      <c r="X441" s="714"/>
      <c r="Y441" s="714"/>
    </row>
    <row r="442" spans="1:25" ht="22.5" customHeight="1" thickTop="1" thickBot="1">
      <c r="A442" s="594">
        <v>1</v>
      </c>
      <c r="B442" s="675" t="s">
        <v>1377</v>
      </c>
      <c r="C442" s="675" t="s">
        <v>1459</v>
      </c>
      <c r="D442" s="675" t="s">
        <v>1431</v>
      </c>
      <c r="E442" s="675" t="s">
        <v>1384</v>
      </c>
      <c r="F442" s="675" t="s">
        <v>1384</v>
      </c>
      <c r="G442" s="675" t="s">
        <v>1390</v>
      </c>
      <c r="H442" s="675"/>
      <c r="I442" s="675"/>
      <c r="J442" s="675"/>
      <c r="K442" s="671" t="s">
        <v>2053</v>
      </c>
      <c r="L442" s="596"/>
      <c r="M442" s="596"/>
      <c r="N442" s="596"/>
      <c r="O442" s="595">
        <f t="shared" si="126"/>
        <v>0</v>
      </c>
      <c r="P442" s="596"/>
      <c r="Q442" s="596"/>
      <c r="R442" s="596"/>
      <c r="S442" s="596"/>
      <c r="T442" s="596"/>
      <c r="U442" s="596"/>
      <c r="V442" s="596"/>
      <c r="W442" s="596"/>
      <c r="X442" s="714"/>
      <c r="Y442" s="714"/>
    </row>
    <row r="443" spans="1:25" ht="22.5" customHeight="1" thickTop="1" thickBot="1">
      <c r="A443" s="594">
        <v>1</v>
      </c>
      <c r="B443" s="675" t="s">
        <v>1377</v>
      </c>
      <c r="C443" s="675" t="s">
        <v>1459</v>
      </c>
      <c r="D443" s="675" t="s">
        <v>1431</v>
      </c>
      <c r="E443" s="675" t="s">
        <v>1384</v>
      </c>
      <c r="F443" s="675" t="s">
        <v>1384</v>
      </c>
      <c r="G443" s="675" t="s">
        <v>1394</v>
      </c>
      <c r="H443" s="675"/>
      <c r="I443" s="675"/>
      <c r="J443" s="675"/>
      <c r="K443" s="671" t="s">
        <v>2054</v>
      </c>
      <c r="L443" s="596"/>
      <c r="M443" s="596"/>
      <c r="N443" s="596"/>
      <c r="O443" s="595">
        <f t="shared" si="126"/>
        <v>0</v>
      </c>
      <c r="P443" s="596"/>
      <c r="Q443" s="596"/>
      <c r="R443" s="596"/>
      <c r="S443" s="596"/>
      <c r="T443" s="596"/>
      <c r="U443" s="596"/>
      <c r="V443" s="596"/>
      <c r="W443" s="596"/>
      <c r="X443" s="714"/>
      <c r="Y443" s="714"/>
    </row>
    <row r="444" spans="1:25" ht="22.5" customHeight="1" thickTop="1" thickBot="1">
      <c r="A444" s="594">
        <v>1</v>
      </c>
      <c r="B444" s="675" t="s">
        <v>1377</v>
      </c>
      <c r="C444" s="675" t="s">
        <v>1459</v>
      </c>
      <c r="D444" s="675" t="s">
        <v>1431</v>
      </c>
      <c r="E444" s="675" t="s">
        <v>1384</v>
      </c>
      <c r="F444" s="675" t="s">
        <v>1384</v>
      </c>
      <c r="G444" s="675" t="s">
        <v>1395</v>
      </c>
      <c r="H444" s="675"/>
      <c r="I444" s="675"/>
      <c r="J444" s="675"/>
      <c r="K444" s="671" t="s">
        <v>2055</v>
      </c>
      <c r="L444" s="596"/>
      <c r="M444" s="596"/>
      <c r="N444" s="596"/>
      <c r="O444" s="595">
        <f t="shared" si="126"/>
        <v>0</v>
      </c>
      <c r="P444" s="596"/>
      <c r="Q444" s="596"/>
      <c r="R444" s="596"/>
      <c r="S444" s="596"/>
      <c r="T444" s="596"/>
      <c r="U444" s="596"/>
      <c r="V444" s="596"/>
      <c r="W444" s="596"/>
      <c r="X444" s="714"/>
      <c r="Y444" s="714"/>
    </row>
    <row r="445" spans="1:25" ht="22.5" customHeight="1" thickTop="1" thickBot="1">
      <c r="A445" s="594">
        <v>1</v>
      </c>
      <c r="B445" s="675" t="s">
        <v>1377</v>
      </c>
      <c r="C445" s="675" t="s">
        <v>1459</v>
      </c>
      <c r="D445" s="675" t="s">
        <v>1431</v>
      </c>
      <c r="E445" s="675" t="s">
        <v>1384</v>
      </c>
      <c r="F445" s="675" t="s">
        <v>1384</v>
      </c>
      <c r="G445" s="675" t="s">
        <v>1396</v>
      </c>
      <c r="H445" s="675"/>
      <c r="I445" s="675"/>
      <c r="J445" s="675"/>
      <c r="K445" s="671" t="s">
        <v>2056</v>
      </c>
      <c r="L445" s="596"/>
      <c r="M445" s="596"/>
      <c r="N445" s="596"/>
      <c r="O445" s="595">
        <f t="shared" si="126"/>
        <v>0</v>
      </c>
      <c r="P445" s="596"/>
      <c r="Q445" s="596"/>
      <c r="R445" s="596"/>
      <c r="S445" s="596"/>
      <c r="T445" s="596"/>
      <c r="U445" s="596"/>
      <c r="V445" s="596"/>
      <c r="W445" s="596"/>
      <c r="X445" s="714"/>
      <c r="Y445" s="714"/>
    </row>
    <row r="446" spans="1:25" ht="22.5" customHeight="1" thickTop="1" thickBot="1">
      <c r="A446" s="594">
        <v>1</v>
      </c>
      <c r="B446" s="675" t="s">
        <v>1377</v>
      </c>
      <c r="C446" s="675" t="s">
        <v>1459</v>
      </c>
      <c r="D446" s="675" t="s">
        <v>1431</v>
      </c>
      <c r="E446" s="675" t="s">
        <v>1384</v>
      </c>
      <c r="F446" s="675" t="s">
        <v>1384</v>
      </c>
      <c r="G446" s="675" t="s">
        <v>1397</v>
      </c>
      <c r="H446" s="675"/>
      <c r="I446" s="675"/>
      <c r="J446" s="675"/>
      <c r="K446" s="671" t="s">
        <v>2057</v>
      </c>
      <c r="L446" s="596"/>
      <c r="M446" s="596"/>
      <c r="N446" s="596"/>
      <c r="O446" s="595">
        <f t="shared" si="126"/>
        <v>0</v>
      </c>
      <c r="P446" s="596"/>
      <c r="Q446" s="596"/>
      <c r="R446" s="596"/>
      <c r="S446" s="596"/>
      <c r="T446" s="596"/>
      <c r="U446" s="596"/>
      <c r="V446" s="596"/>
      <c r="W446" s="596"/>
      <c r="X446" s="714"/>
      <c r="Y446" s="714"/>
    </row>
    <row r="447" spans="1:25" ht="22.5" customHeight="1" thickTop="1" thickBot="1">
      <c r="A447" s="594">
        <v>1</v>
      </c>
      <c r="B447" s="675" t="s">
        <v>1377</v>
      </c>
      <c r="C447" s="675" t="s">
        <v>1459</v>
      </c>
      <c r="D447" s="675" t="s">
        <v>1431</v>
      </c>
      <c r="E447" s="675" t="s">
        <v>1384</v>
      </c>
      <c r="F447" s="675" t="s">
        <v>1384</v>
      </c>
      <c r="G447" s="675" t="s">
        <v>1430</v>
      </c>
      <c r="H447" s="675"/>
      <c r="I447" s="675"/>
      <c r="J447" s="675"/>
      <c r="K447" s="671" t="s">
        <v>2058</v>
      </c>
      <c r="L447" s="596"/>
      <c r="M447" s="596"/>
      <c r="N447" s="596"/>
      <c r="O447" s="595">
        <f t="shared" si="126"/>
        <v>0</v>
      </c>
      <c r="P447" s="596"/>
      <c r="Q447" s="596"/>
      <c r="R447" s="596"/>
      <c r="S447" s="596"/>
      <c r="T447" s="596"/>
      <c r="U447" s="596"/>
      <c r="V447" s="596"/>
      <c r="W447" s="596"/>
      <c r="X447" s="714"/>
      <c r="Y447" s="714"/>
    </row>
    <row r="448" spans="1:25" ht="22.5" customHeight="1" thickTop="1" thickBot="1">
      <c r="A448" s="594">
        <v>1</v>
      </c>
      <c r="B448" s="675" t="s">
        <v>1377</v>
      </c>
      <c r="C448" s="675" t="s">
        <v>1459</v>
      </c>
      <c r="D448" s="675" t="s">
        <v>1431</v>
      </c>
      <c r="E448" s="675" t="s">
        <v>1384</v>
      </c>
      <c r="F448" s="675" t="s">
        <v>1384</v>
      </c>
      <c r="G448" s="675" t="s">
        <v>1431</v>
      </c>
      <c r="H448" s="675"/>
      <c r="I448" s="675"/>
      <c r="J448" s="675"/>
      <c r="K448" s="671" t="s">
        <v>2059</v>
      </c>
      <c r="L448" s="596"/>
      <c r="M448" s="596"/>
      <c r="N448" s="596"/>
      <c r="O448" s="595">
        <f t="shared" si="126"/>
        <v>0</v>
      </c>
      <c r="P448" s="596"/>
      <c r="Q448" s="596"/>
      <c r="R448" s="596"/>
      <c r="S448" s="596"/>
      <c r="T448" s="596"/>
      <c r="U448" s="596"/>
      <c r="V448" s="596"/>
      <c r="W448" s="596"/>
      <c r="X448" s="714"/>
      <c r="Y448" s="714"/>
    </row>
    <row r="449" spans="1:25" ht="22.5" customHeight="1" thickTop="1" thickBot="1">
      <c r="A449" s="594">
        <v>1</v>
      </c>
      <c r="B449" s="675" t="s">
        <v>1377</v>
      </c>
      <c r="C449" s="675" t="s">
        <v>1459</v>
      </c>
      <c r="D449" s="675" t="s">
        <v>1431</v>
      </c>
      <c r="E449" s="675" t="s">
        <v>1384</v>
      </c>
      <c r="F449" s="675" t="s">
        <v>1384</v>
      </c>
      <c r="G449" s="675" t="s">
        <v>1432</v>
      </c>
      <c r="H449" s="675"/>
      <c r="I449" s="675"/>
      <c r="J449" s="675"/>
      <c r="K449" s="671" t="s">
        <v>2060</v>
      </c>
      <c r="L449" s="596"/>
      <c r="M449" s="596"/>
      <c r="N449" s="596"/>
      <c r="O449" s="595">
        <f t="shared" si="126"/>
        <v>0</v>
      </c>
      <c r="P449" s="596"/>
      <c r="Q449" s="596"/>
      <c r="R449" s="596"/>
      <c r="S449" s="596"/>
      <c r="T449" s="596"/>
      <c r="U449" s="596"/>
      <c r="V449" s="596"/>
      <c r="W449" s="596"/>
      <c r="X449" s="714"/>
      <c r="Y449" s="714"/>
    </row>
    <row r="450" spans="1:25" ht="22.5" customHeight="1" thickTop="1" thickBot="1">
      <c r="A450" s="594">
        <v>1</v>
      </c>
      <c r="B450" s="675" t="s">
        <v>1377</v>
      </c>
      <c r="C450" s="675" t="s">
        <v>1459</v>
      </c>
      <c r="D450" s="675" t="s">
        <v>1431</v>
      </c>
      <c r="E450" s="675" t="s">
        <v>1384</v>
      </c>
      <c r="F450" s="675" t="s">
        <v>1384</v>
      </c>
      <c r="G450" s="675" t="s">
        <v>1433</v>
      </c>
      <c r="H450" s="675"/>
      <c r="I450" s="675"/>
      <c r="J450" s="675"/>
      <c r="K450" s="671" t="s">
        <v>2061</v>
      </c>
      <c r="L450" s="596"/>
      <c r="M450" s="596"/>
      <c r="N450" s="596"/>
      <c r="O450" s="595">
        <f t="shared" si="126"/>
        <v>0</v>
      </c>
      <c r="P450" s="596"/>
      <c r="Q450" s="596"/>
      <c r="R450" s="596"/>
      <c r="S450" s="596"/>
      <c r="T450" s="596"/>
      <c r="U450" s="596"/>
      <c r="V450" s="596"/>
      <c r="W450" s="596"/>
      <c r="X450" s="714"/>
      <c r="Y450" s="714"/>
    </row>
    <row r="451" spans="1:25" ht="22.5" customHeight="1" thickTop="1" thickBot="1">
      <c r="A451" s="594">
        <v>1</v>
      </c>
      <c r="B451" s="675" t="s">
        <v>1377</v>
      </c>
      <c r="C451" s="675" t="s">
        <v>1459</v>
      </c>
      <c r="D451" s="675" t="s">
        <v>1431</v>
      </c>
      <c r="E451" s="675" t="s">
        <v>1384</v>
      </c>
      <c r="F451" s="675" t="s">
        <v>1384</v>
      </c>
      <c r="G451" s="675" t="s">
        <v>1443</v>
      </c>
      <c r="H451" s="675"/>
      <c r="I451" s="675"/>
      <c r="J451" s="675"/>
      <c r="K451" s="671" t="s">
        <v>2062</v>
      </c>
      <c r="L451" s="596"/>
      <c r="M451" s="596"/>
      <c r="N451" s="596"/>
      <c r="O451" s="595">
        <f t="shared" si="126"/>
        <v>0</v>
      </c>
      <c r="P451" s="596"/>
      <c r="Q451" s="596"/>
      <c r="R451" s="596"/>
      <c r="S451" s="596"/>
      <c r="T451" s="596"/>
      <c r="U451" s="596"/>
      <c r="V451" s="596"/>
      <c r="W451" s="596"/>
      <c r="X451" s="714"/>
      <c r="Y451" s="714"/>
    </row>
    <row r="452" spans="1:25" ht="22.5" customHeight="1" thickTop="1" thickBot="1">
      <c r="A452" s="594">
        <v>1</v>
      </c>
      <c r="B452" s="675" t="s">
        <v>1377</v>
      </c>
      <c r="C452" s="675" t="s">
        <v>1459</v>
      </c>
      <c r="D452" s="675" t="s">
        <v>1431</v>
      </c>
      <c r="E452" s="675" t="s">
        <v>1384</v>
      </c>
      <c r="F452" s="675" t="s">
        <v>1384</v>
      </c>
      <c r="G452" s="675" t="s">
        <v>1444</v>
      </c>
      <c r="H452" s="675"/>
      <c r="I452" s="675"/>
      <c r="J452" s="675"/>
      <c r="K452" s="671" t="s">
        <v>2063</v>
      </c>
      <c r="L452" s="596"/>
      <c r="M452" s="596"/>
      <c r="N452" s="596"/>
      <c r="O452" s="595">
        <f t="shared" si="126"/>
        <v>0</v>
      </c>
      <c r="P452" s="596"/>
      <c r="Q452" s="596"/>
      <c r="R452" s="596"/>
      <c r="S452" s="596"/>
      <c r="T452" s="596"/>
      <c r="U452" s="596"/>
      <c r="V452" s="596"/>
      <c r="W452" s="596"/>
      <c r="X452" s="714"/>
      <c r="Y452" s="714"/>
    </row>
    <row r="453" spans="1:25" ht="22.5" customHeight="1" thickTop="1" thickBot="1">
      <c r="A453" s="594">
        <v>1</v>
      </c>
      <c r="B453" s="675" t="s">
        <v>1377</v>
      </c>
      <c r="C453" s="675" t="s">
        <v>1459</v>
      </c>
      <c r="D453" s="675" t="s">
        <v>1431</v>
      </c>
      <c r="E453" s="675" t="s">
        <v>1384</v>
      </c>
      <c r="F453" s="675" t="s">
        <v>1384</v>
      </c>
      <c r="G453" s="675" t="s">
        <v>1983</v>
      </c>
      <c r="H453" s="675"/>
      <c r="I453" s="675"/>
      <c r="J453" s="675"/>
      <c r="K453" s="671" t="s">
        <v>2064</v>
      </c>
      <c r="L453" s="596"/>
      <c r="M453" s="596"/>
      <c r="N453" s="596"/>
      <c r="O453" s="595">
        <f t="shared" si="126"/>
        <v>0</v>
      </c>
      <c r="P453" s="596"/>
      <c r="Q453" s="596"/>
      <c r="R453" s="596"/>
      <c r="S453" s="596"/>
      <c r="T453" s="596"/>
      <c r="U453" s="596"/>
      <c r="V453" s="596"/>
      <c r="W453" s="596"/>
      <c r="X453" s="714"/>
      <c r="Y453" s="714"/>
    </row>
    <row r="454" spans="1:25" ht="22.5" customHeight="1" thickTop="1" thickBot="1">
      <c r="A454" s="594">
        <v>1</v>
      </c>
      <c r="B454" s="675" t="s">
        <v>1377</v>
      </c>
      <c r="C454" s="675" t="s">
        <v>1459</v>
      </c>
      <c r="D454" s="675" t="s">
        <v>1431</v>
      </c>
      <c r="E454" s="675" t="s">
        <v>1384</v>
      </c>
      <c r="F454" s="675" t="s">
        <v>1384</v>
      </c>
      <c r="G454" s="675" t="s">
        <v>1985</v>
      </c>
      <c r="H454" s="675"/>
      <c r="I454" s="675"/>
      <c r="J454" s="675"/>
      <c r="K454" s="671" t="s">
        <v>2065</v>
      </c>
      <c r="L454" s="596"/>
      <c r="M454" s="596"/>
      <c r="N454" s="596"/>
      <c r="O454" s="595">
        <f t="shared" si="126"/>
        <v>0</v>
      </c>
      <c r="P454" s="596"/>
      <c r="Q454" s="596"/>
      <c r="R454" s="596"/>
      <c r="S454" s="596"/>
      <c r="T454" s="596"/>
      <c r="U454" s="596"/>
      <c r="V454" s="596"/>
      <c r="W454" s="596"/>
      <c r="X454" s="714"/>
      <c r="Y454" s="714"/>
    </row>
    <row r="455" spans="1:25" ht="22.5" customHeight="1" thickTop="1" thickBot="1">
      <c r="A455" s="594">
        <v>1</v>
      </c>
      <c r="B455" s="675" t="s">
        <v>1377</v>
      </c>
      <c r="C455" s="675" t="s">
        <v>1459</v>
      </c>
      <c r="D455" s="675" t="s">
        <v>1431</v>
      </c>
      <c r="E455" s="675" t="s">
        <v>1384</v>
      </c>
      <c r="F455" s="675" t="s">
        <v>1384</v>
      </c>
      <c r="G455" s="675" t="s">
        <v>1987</v>
      </c>
      <c r="H455" s="675"/>
      <c r="I455" s="675"/>
      <c r="J455" s="675"/>
      <c r="K455" s="671" t="s">
        <v>2066</v>
      </c>
      <c r="L455" s="596"/>
      <c r="M455" s="596"/>
      <c r="N455" s="596"/>
      <c r="O455" s="595">
        <f t="shared" si="126"/>
        <v>0</v>
      </c>
      <c r="P455" s="596"/>
      <c r="Q455" s="596"/>
      <c r="R455" s="596"/>
      <c r="S455" s="596"/>
      <c r="T455" s="596"/>
      <c r="U455" s="596"/>
      <c r="V455" s="596"/>
      <c r="W455" s="596"/>
      <c r="X455" s="714"/>
      <c r="Y455" s="714"/>
    </row>
    <row r="456" spans="1:25" ht="22.5" customHeight="1" thickTop="1" thickBot="1">
      <c r="A456" s="594">
        <v>1</v>
      </c>
      <c r="B456" s="675" t="s">
        <v>1377</v>
      </c>
      <c r="C456" s="675" t="s">
        <v>1459</v>
      </c>
      <c r="D456" s="675" t="s">
        <v>1431</v>
      </c>
      <c r="E456" s="675" t="s">
        <v>1384</v>
      </c>
      <c r="F456" s="675" t="s">
        <v>1384</v>
      </c>
      <c r="G456" s="675" t="s">
        <v>1989</v>
      </c>
      <c r="H456" s="675"/>
      <c r="I456" s="675"/>
      <c r="J456" s="675"/>
      <c r="K456" s="671" t="s">
        <v>2067</v>
      </c>
      <c r="L456" s="596"/>
      <c r="M456" s="596"/>
      <c r="N456" s="596"/>
      <c r="O456" s="595">
        <f t="shared" si="126"/>
        <v>0</v>
      </c>
      <c r="P456" s="596"/>
      <c r="Q456" s="596"/>
      <c r="R456" s="596"/>
      <c r="S456" s="596"/>
      <c r="T456" s="596"/>
      <c r="U456" s="596"/>
      <c r="V456" s="596"/>
      <c r="W456" s="596"/>
      <c r="X456" s="714"/>
      <c r="Y456" s="714"/>
    </row>
    <row r="457" spans="1:25" ht="22.5" customHeight="1" thickTop="1" thickBot="1">
      <c r="A457" s="594">
        <v>1</v>
      </c>
      <c r="B457" s="675" t="s">
        <v>1377</v>
      </c>
      <c r="C457" s="675" t="s">
        <v>1459</v>
      </c>
      <c r="D457" s="675" t="s">
        <v>1431</v>
      </c>
      <c r="E457" s="675" t="s">
        <v>1384</v>
      </c>
      <c r="F457" s="675" t="s">
        <v>1384</v>
      </c>
      <c r="G457" s="675" t="s">
        <v>1991</v>
      </c>
      <c r="H457" s="675"/>
      <c r="I457" s="675"/>
      <c r="J457" s="675"/>
      <c r="K457" s="671" t="s">
        <v>2068</v>
      </c>
      <c r="L457" s="596"/>
      <c r="M457" s="596"/>
      <c r="N457" s="596"/>
      <c r="O457" s="595">
        <f t="shared" si="126"/>
        <v>0</v>
      </c>
      <c r="P457" s="596"/>
      <c r="Q457" s="596"/>
      <c r="R457" s="596"/>
      <c r="S457" s="596"/>
      <c r="T457" s="596"/>
      <c r="U457" s="596"/>
      <c r="V457" s="596"/>
      <c r="W457" s="596"/>
      <c r="X457" s="714"/>
      <c r="Y457" s="714"/>
    </row>
    <row r="458" spans="1:25" ht="22.5" customHeight="1" thickTop="1" thickBot="1">
      <c r="A458" s="594">
        <v>1</v>
      </c>
      <c r="B458" s="675" t="s">
        <v>1377</v>
      </c>
      <c r="C458" s="675" t="s">
        <v>1459</v>
      </c>
      <c r="D458" s="675" t="s">
        <v>1431</v>
      </c>
      <c r="E458" s="675" t="s">
        <v>1384</v>
      </c>
      <c r="F458" s="675" t="s">
        <v>1384</v>
      </c>
      <c r="G458" s="675" t="s">
        <v>1993</v>
      </c>
      <c r="H458" s="675"/>
      <c r="I458" s="675"/>
      <c r="J458" s="675"/>
      <c r="K458" s="671" t="s">
        <v>2069</v>
      </c>
      <c r="L458" s="596"/>
      <c r="M458" s="596"/>
      <c r="N458" s="596"/>
      <c r="O458" s="595">
        <f t="shared" si="126"/>
        <v>0</v>
      </c>
      <c r="P458" s="596"/>
      <c r="Q458" s="596"/>
      <c r="R458" s="596"/>
      <c r="S458" s="596"/>
      <c r="T458" s="596"/>
      <c r="U458" s="596"/>
      <c r="V458" s="596"/>
      <c r="W458" s="596"/>
      <c r="X458" s="714"/>
      <c r="Y458" s="714"/>
    </row>
    <row r="459" spans="1:25" ht="22.5" customHeight="1" thickTop="1" thickBot="1">
      <c r="A459" s="594">
        <v>1</v>
      </c>
      <c r="B459" s="675" t="s">
        <v>1377</v>
      </c>
      <c r="C459" s="675" t="s">
        <v>1459</v>
      </c>
      <c r="D459" s="675" t="s">
        <v>1431</v>
      </c>
      <c r="E459" s="675" t="s">
        <v>1384</v>
      </c>
      <c r="F459" s="675" t="s">
        <v>1384</v>
      </c>
      <c r="G459" s="675" t="s">
        <v>1995</v>
      </c>
      <c r="H459" s="675"/>
      <c r="I459" s="675"/>
      <c r="J459" s="675"/>
      <c r="K459" s="671" t="s">
        <v>2070</v>
      </c>
      <c r="L459" s="596"/>
      <c r="M459" s="596"/>
      <c r="N459" s="596"/>
      <c r="O459" s="595">
        <f t="shared" si="126"/>
        <v>0</v>
      </c>
      <c r="P459" s="596"/>
      <c r="Q459" s="596"/>
      <c r="R459" s="596"/>
      <c r="S459" s="596"/>
      <c r="T459" s="596"/>
      <c r="U459" s="596"/>
      <c r="V459" s="596"/>
      <c r="W459" s="596"/>
      <c r="X459" s="714"/>
      <c r="Y459" s="714"/>
    </row>
    <row r="460" spans="1:25" ht="22.5" customHeight="1" thickTop="1" thickBot="1">
      <c r="A460" s="594">
        <v>1</v>
      </c>
      <c r="B460" s="675" t="s">
        <v>1377</v>
      </c>
      <c r="C460" s="675" t="s">
        <v>1459</v>
      </c>
      <c r="D460" s="675" t="s">
        <v>1431</v>
      </c>
      <c r="E460" s="675" t="s">
        <v>1384</v>
      </c>
      <c r="F460" s="675" t="s">
        <v>1384</v>
      </c>
      <c r="G460" s="675" t="s">
        <v>1664</v>
      </c>
      <c r="H460" s="675"/>
      <c r="I460" s="675"/>
      <c r="J460" s="675"/>
      <c r="K460" s="671" t="s">
        <v>2071</v>
      </c>
      <c r="L460" s="596"/>
      <c r="M460" s="596"/>
      <c r="N460" s="596"/>
      <c r="O460" s="595">
        <f t="shared" si="126"/>
        <v>0</v>
      </c>
      <c r="P460" s="596"/>
      <c r="Q460" s="596"/>
      <c r="R460" s="596"/>
      <c r="S460" s="596"/>
      <c r="T460" s="596"/>
      <c r="U460" s="596"/>
      <c r="V460" s="596"/>
      <c r="W460" s="596"/>
      <c r="X460" s="714"/>
      <c r="Y460" s="714"/>
    </row>
    <row r="461" spans="1:25" ht="22.5" customHeight="1" thickTop="1" thickBot="1">
      <c r="A461" s="594">
        <v>1</v>
      </c>
      <c r="B461" s="675" t="s">
        <v>1377</v>
      </c>
      <c r="C461" s="675" t="s">
        <v>1459</v>
      </c>
      <c r="D461" s="675" t="s">
        <v>1431</v>
      </c>
      <c r="E461" s="675" t="s">
        <v>1384</v>
      </c>
      <c r="F461" s="675" t="s">
        <v>1384</v>
      </c>
      <c r="G461" s="675" t="s">
        <v>1998</v>
      </c>
      <c r="H461" s="675"/>
      <c r="I461" s="675"/>
      <c r="J461" s="675"/>
      <c r="K461" s="671" t="s">
        <v>2072</v>
      </c>
      <c r="L461" s="596"/>
      <c r="M461" s="596"/>
      <c r="N461" s="596"/>
      <c r="O461" s="595">
        <f t="shared" si="126"/>
        <v>0</v>
      </c>
      <c r="P461" s="596"/>
      <c r="Q461" s="596"/>
      <c r="R461" s="596"/>
      <c r="S461" s="596"/>
      <c r="T461" s="596"/>
      <c r="U461" s="596"/>
      <c r="V461" s="596"/>
      <c r="W461" s="596"/>
      <c r="X461" s="714"/>
      <c r="Y461" s="714"/>
    </row>
    <row r="462" spans="1:25" ht="22.5" customHeight="1" thickTop="1" thickBot="1">
      <c r="A462" s="594">
        <v>1</v>
      </c>
      <c r="B462" s="675" t="s">
        <v>1377</v>
      </c>
      <c r="C462" s="675" t="s">
        <v>1459</v>
      </c>
      <c r="D462" s="675" t="s">
        <v>1431</v>
      </c>
      <c r="E462" s="675" t="s">
        <v>1384</v>
      </c>
      <c r="F462" s="675" t="s">
        <v>1384</v>
      </c>
      <c r="G462" s="675" t="s">
        <v>2000</v>
      </c>
      <c r="H462" s="675"/>
      <c r="I462" s="675"/>
      <c r="J462" s="675"/>
      <c r="K462" s="671" t="s">
        <v>2073</v>
      </c>
      <c r="L462" s="596"/>
      <c r="M462" s="596"/>
      <c r="N462" s="596"/>
      <c r="O462" s="595">
        <f t="shared" si="126"/>
        <v>0</v>
      </c>
      <c r="P462" s="596"/>
      <c r="Q462" s="596"/>
      <c r="R462" s="596"/>
      <c r="S462" s="596"/>
      <c r="T462" s="596"/>
      <c r="U462" s="596"/>
      <c r="V462" s="596"/>
      <c r="W462" s="596"/>
      <c r="X462" s="714"/>
      <c r="Y462" s="714"/>
    </row>
    <row r="463" spans="1:25" ht="22.5" customHeight="1" thickTop="1" thickBot="1">
      <c r="A463" s="594">
        <v>1</v>
      </c>
      <c r="B463" s="675" t="s">
        <v>1377</v>
      </c>
      <c r="C463" s="675" t="s">
        <v>1459</v>
      </c>
      <c r="D463" s="675" t="s">
        <v>1431</v>
      </c>
      <c r="E463" s="675" t="s">
        <v>1384</v>
      </c>
      <c r="F463" s="675" t="s">
        <v>1384</v>
      </c>
      <c r="G463" s="675" t="s">
        <v>2002</v>
      </c>
      <c r="H463" s="675"/>
      <c r="I463" s="675"/>
      <c r="J463" s="675"/>
      <c r="K463" s="671" t="s">
        <v>2074</v>
      </c>
      <c r="L463" s="596"/>
      <c r="M463" s="596"/>
      <c r="N463" s="596"/>
      <c r="O463" s="595">
        <f t="shared" si="126"/>
        <v>0</v>
      </c>
      <c r="P463" s="596"/>
      <c r="Q463" s="596"/>
      <c r="R463" s="596"/>
      <c r="S463" s="596"/>
      <c r="T463" s="596"/>
      <c r="U463" s="596"/>
      <c r="V463" s="596"/>
      <c r="W463" s="596"/>
      <c r="X463" s="714"/>
      <c r="Y463" s="714"/>
    </row>
    <row r="464" spans="1:25" ht="22.5" customHeight="1" thickTop="1" thickBot="1">
      <c r="A464" s="594">
        <v>1</v>
      </c>
      <c r="B464" s="675" t="s">
        <v>1377</v>
      </c>
      <c r="C464" s="675" t="s">
        <v>1459</v>
      </c>
      <c r="D464" s="675" t="s">
        <v>1431</v>
      </c>
      <c r="E464" s="675" t="s">
        <v>1384</v>
      </c>
      <c r="F464" s="675" t="s">
        <v>1384</v>
      </c>
      <c r="G464" s="675" t="s">
        <v>2004</v>
      </c>
      <c r="H464" s="675"/>
      <c r="I464" s="675"/>
      <c r="J464" s="675"/>
      <c r="K464" s="671" t="s">
        <v>2075</v>
      </c>
      <c r="L464" s="596"/>
      <c r="M464" s="596"/>
      <c r="N464" s="596"/>
      <c r="O464" s="595">
        <f t="shared" si="126"/>
        <v>0</v>
      </c>
      <c r="P464" s="596"/>
      <c r="Q464" s="596"/>
      <c r="R464" s="596"/>
      <c r="S464" s="596"/>
      <c r="T464" s="596"/>
      <c r="U464" s="596"/>
      <c r="V464" s="596"/>
      <c r="W464" s="596"/>
      <c r="X464" s="714"/>
      <c r="Y464" s="714"/>
    </row>
    <row r="465" spans="1:25" ht="22.5" customHeight="1" thickTop="1" thickBot="1">
      <c r="A465" s="594">
        <v>1</v>
      </c>
      <c r="B465" s="675" t="s">
        <v>1377</v>
      </c>
      <c r="C465" s="675" t="s">
        <v>1459</v>
      </c>
      <c r="D465" s="675" t="s">
        <v>1431</v>
      </c>
      <c r="E465" s="675" t="s">
        <v>1384</v>
      </c>
      <c r="F465" s="675" t="s">
        <v>1384</v>
      </c>
      <c r="G465" s="675" t="s">
        <v>2006</v>
      </c>
      <c r="H465" s="675"/>
      <c r="I465" s="675"/>
      <c r="J465" s="675"/>
      <c r="K465" s="671" t="s">
        <v>2076</v>
      </c>
      <c r="L465" s="596"/>
      <c r="M465" s="596"/>
      <c r="N465" s="596"/>
      <c r="O465" s="595">
        <f t="shared" si="126"/>
        <v>0</v>
      </c>
      <c r="P465" s="596"/>
      <c r="Q465" s="596"/>
      <c r="R465" s="596"/>
      <c r="S465" s="596"/>
      <c r="T465" s="596"/>
      <c r="U465" s="596"/>
      <c r="V465" s="596"/>
      <c r="W465" s="596"/>
      <c r="X465" s="714"/>
      <c r="Y465" s="714"/>
    </row>
    <row r="466" spans="1:25" ht="22.5" customHeight="1" thickTop="1" thickBot="1">
      <c r="A466" s="594">
        <v>1</v>
      </c>
      <c r="B466" s="675" t="s">
        <v>1377</v>
      </c>
      <c r="C466" s="675" t="s">
        <v>1459</v>
      </c>
      <c r="D466" s="675" t="s">
        <v>1431</v>
      </c>
      <c r="E466" s="675" t="s">
        <v>1384</v>
      </c>
      <c r="F466" s="675" t="s">
        <v>1384</v>
      </c>
      <c r="G466" s="675" t="s">
        <v>2008</v>
      </c>
      <c r="H466" s="675"/>
      <c r="I466" s="675"/>
      <c r="J466" s="675"/>
      <c r="K466" s="671" t="s">
        <v>2077</v>
      </c>
      <c r="L466" s="596"/>
      <c r="M466" s="596"/>
      <c r="N466" s="596"/>
      <c r="O466" s="595">
        <f t="shared" si="126"/>
        <v>0</v>
      </c>
      <c r="P466" s="596"/>
      <c r="Q466" s="596"/>
      <c r="R466" s="596"/>
      <c r="S466" s="596"/>
      <c r="T466" s="596"/>
      <c r="U466" s="596"/>
      <c r="V466" s="596"/>
      <c r="W466" s="596"/>
      <c r="X466" s="714"/>
      <c r="Y466" s="714"/>
    </row>
    <row r="467" spans="1:25" ht="22.5" customHeight="1" thickTop="1" thickBot="1">
      <c r="A467" s="594">
        <v>1</v>
      </c>
      <c r="B467" s="675" t="s">
        <v>1377</v>
      </c>
      <c r="C467" s="675" t="s">
        <v>1459</v>
      </c>
      <c r="D467" s="675" t="s">
        <v>1431</v>
      </c>
      <c r="E467" s="675" t="s">
        <v>1384</v>
      </c>
      <c r="F467" s="675" t="s">
        <v>1384</v>
      </c>
      <c r="G467" s="675" t="s">
        <v>2010</v>
      </c>
      <c r="H467" s="675"/>
      <c r="I467" s="675"/>
      <c r="J467" s="675"/>
      <c r="K467" s="671" t="s">
        <v>2078</v>
      </c>
      <c r="L467" s="596"/>
      <c r="M467" s="596"/>
      <c r="N467" s="596"/>
      <c r="O467" s="595">
        <f t="shared" si="126"/>
        <v>0</v>
      </c>
      <c r="P467" s="596"/>
      <c r="Q467" s="596"/>
      <c r="R467" s="596"/>
      <c r="S467" s="596"/>
      <c r="T467" s="596"/>
      <c r="U467" s="596"/>
      <c r="V467" s="596"/>
      <c r="W467" s="596"/>
      <c r="X467" s="714"/>
      <c r="Y467" s="714"/>
    </row>
    <row r="468" spans="1:25" ht="22.5" customHeight="1" thickTop="1" thickBot="1">
      <c r="A468" s="594">
        <v>1</v>
      </c>
      <c r="B468" s="675" t="s">
        <v>1377</v>
      </c>
      <c r="C468" s="675" t="s">
        <v>1459</v>
      </c>
      <c r="D468" s="675" t="s">
        <v>1431</v>
      </c>
      <c r="E468" s="675" t="s">
        <v>1384</v>
      </c>
      <c r="F468" s="675" t="s">
        <v>1384</v>
      </c>
      <c r="G468" s="675" t="s">
        <v>2012</v>
      </c>
      <c r="H468" s="675"/>
      <c r="I468" s="675"/>
      <c r="J468" s="675"/>
      <c r="K468" s="671" t="s">
        <v>2079</v>
      </c>
      <c r="L468" s="596"/>
      <c r="M468" s="596"/>
      <c r="N468" s="596"/>
      <c r="O468" s="595">
        <f t="shared" si="126"/>
        <v>0</v>
      </c>
      <c r="P468" s="596"/>
      <c r="Q468" s="596"/>
      <c r="R468" s="596"/>
      <c r="S468" s="596"/>
      <c r="T468" s="596"/>
      <c r="U468" s="596"/>
      <c r="V468" s="596"/>
      <c r="W468" s="596"/>
      <c r="X468" s="714"/>
      <c r="Y468" s="714"/>
    </row>
    <row r="469" spans="1:25" ht="22.5" customHeight="1" thickTop="1" thickBot="1">
      <c r="A469" s="594">
        <v>1</v>
      </c>
      <c r="B469" s="675" t="s">
        <v>1377</v>
      </c>
      <c r="C469" s="675" t="s">
        <v>1459</v>
      </c>
      <c r="D469" s="675" t="s">
        <v>1431</v>
      </c>
      <c r="E469" s="675" t="s">
        <v>1384</v>
      </c>
      <c r="F469" s="675" t="s">
        <v>1384</v>
      </c>
      <c r="G469" s="675" t="s">
        <v>2045</v>
      </c>
      <c r="H469" s="675"/>
      <c r="I469" s="675"/>
      <c r="J469" s="675"/>
      <c r="K469" s="671" t="s">
        <v>2080</v>
      </c>
      <c r="L469" s="596"/>
      <c r="M469" s="596"/>
      <c r="N469" s="596"/>
      <c r="O469" s="595">
        <f t="shared" si="126"/>
        <v>0</v>
      </c>
      <c r="P469" s="596"/>
      <c r="Q469" s="596"/>
      <c r="R469" s="596"/>
      <c r="S469" s="596"/>
      <c r="T469" s="596"/>
      <c r="U469" s="596"/>
      <c r="V469" s="596"/>
      <c r="W469" s="596"/>
      <c r="X469" s="714"/>
      <c r="Y469" s="714"/>
    </row>
    <row r="470" spans="1:25" ht="22.5" customHeight="1" thickTop="1" thickBot="1">
      <c r="A470" s="594">
        <v>1</v>
      </c>
      <c r="B470" s="675" t="s">
        <v>1377</v>
      </c>
      <c r="C470" s="675" t="s">
        <v>1459</v>
      </c>
      <c r="D470" s="675" t="s">
        <v>1431</v>
      </c>
      <c r="E470" s="675" t="s">
        <v>1384</v>
      </c>
      <c r="F470" s="675" t="s">
        <v>1389</v>
      </c>
      <c r="G470" s="675"/>
      <c r="H470" s="675"/>
      <c r="I470" s="675"/>
      <c r="J470" s="675"/>
      <c r="K470" s="671" t="s">
        <v>2081</v>
      </c>
      <c r="L470" s="596">
        <f>SUM(L471:L501)</f>
        <v>0</v>
      </c>
      <c r="M470" s="596">
        <f t="shared" ref="M470:V470" si="127">SUM(M471:M501)</f>
        <v>0</v>
      </c>
      <c r="N470" s="596">
        <f t="shared" si="127"/>
        <v>0</v>
      </c>
      <c r="O470" s="596">
        <f t="shared" si="127"/>
        <v>0</v>
      </c>
      <c r="P470" s="596">
        <f t="shared" si="127"/>
        <v>0</v>
      </c>
      <c r="Q470" s="596">
        <f t="shared" si="127"/>
        <v>0</v>
      </c>
      <c r="R470" s="596">
        <f t="shared" si="127"/>
        <v>0</v>
      </c>
      <c r="S470" s="596">
        <f t="shared" si="127"/>
        <v>0</v>
      </c>
      <c r="T470" s="596">
        <f t="shared" si="127"/>
        <v>0</v>
      </c>
      <c r="U470" s="596">
        <f t="shared" si="127"/>
        <v>0</v>
      </c>
      <c r="V470" s="596">
        <f t="shared" si="127"/>
        <v>0</v>
      </c>
      <c r="W470" s="596"/>
      <c r="X470" s="714"/>
      <c r="Y470" s="714"/>
    </row>
    <row r="471" spans="1:25" ht="22.5" customHeight="1" thickTop="1" thickBot="1">
      <c r="A471" s="594">
        <v>1</v>
      </c>
      <c r="B471" s="675" t="s">
        <v>1377</v>
      </c>
      <c r="C471" s="675" t="s">
        <v>1459</v>
      </c>
      <c r="D471" s="675" t="s">
        <v>1431</v>
      </c>
      <c r="E471" s="675" t="s">
        <v>1384</v>
      </c>
      <c r="F471" s="675" t="s">
        <v>1389</v>
      </c>
      <c r="G471" s="675" t="s">
        <v>1379</v>
      </c>
      <c r="H471" s="675"/>
      <c r="I471" s="675"/>
      <c r="J471" s="675"/>
      <c r="K471" s="671" t="s">
        <v>2082</v>
      </c>
      <c r="L471" s="596"/>
      <c r="M471" s="596"/>
      <c r="N471" s="596"/>
      <c r="O471" s="595">
        <f t="shared" ref="O471:O501" si="128">+L471+M471-N471</f>
        <v>0</v>
      </c>
      <c r="P471" s="596"/>
      <c r="Q471" s="596"/>
      <c r="R471" s="596"/>
      <c r="S471" s="596"/>
      <c r="T471" s="596"/>
      <c r="U471" s="596"/>
      <c r="V471" s="596"/>
      <c r="W471" s="596"/>
      <c r="X471" s="714"/>
      <c r="Y471" s="714"/>
    </row>
    <row r="472" spans="1:25" ht="22.5" customHeight="1" thickTop="1" thickBot="1">
      <c r="A472" s="594">
        <v>1</v>
      </c>
      <c r="B472" s="675" t="s">
        <v>1377</v>
      </c>
      <c r="C472" s="675" t="s">
        <v>1459</v>
      </c>
      <c r="D472" s="675" t="s">
        <v>1431</v>
      </c>
      <c r="E472" s="675" t="s">
        <v>1384</v>
      </c>
      <c r="F472" s="675" t="s">
        <v>1389</v>
      </c>
      <c r="G472" s="675" t="s">
        <v>1384</v>
      </c>
      <c r="H472" s="675"/>
      <c r="I472" s="675"/>
      <c r="J472" s="675"/>
      <c r="K472" s="671" t="s">
        <v>2083</v>
      </c>
      <c r="L472" s="596"/>
      <c r="M472" s="596"/>
      <c r="N472" s="596"/>
      <c r="O472" s="595">
        <f t="shared" si="128"/>
        <v>0</v>
      </c>
      <c r="P472" s="596"/>
      <c r="Q472" s="596"/>
      <c r="R472" s="596"/>
      <c r="S472" s="596"/>
      <c r="T472" s="596"/>
      <c r="U472" s="596"/>
      <c r="V472" s="596"/>
      <c r="W472" s="596"/>
      <c r="X472" s="714"/>
      <c r="Y472" s="714"/>
    </row>
    <row r="473" spans="1:25" ht="22.5" customHeight="1" thickTop="1" thickBot="1">
      <c r="A473" s="594">
        <v>1</v>
      </c>
      <c r="B473" s="675" t="s">
        <v>1377</v>
      </c>
      <c r="C473" s="675" t="s">
        <v>1459</v>
      </c>
      <c r="D473" s="675" t="s">
        <v>1431</v>
      </c>
      <c r="E473" s="675" t="s">
        <v>1384</v>
      </c>
      <c r="F473" s="675" t="s">
        <v>1389</v>
      </c>
      <c r="G473" s="675" t="s">
        <v>1389</v>
      </c>
      <c r="H473" s="675"/>
      <c r="I473" s="675"/>
      <c r="J473" s="675"/>
      <c r="K473" s="671" t="s">
        <v>2084</v>
      </c>
      <c r="L473" s="596"/>
      <c r="M473" s="596"/>
      <c r="N473" s="596"/>
      <c r="O473" s="595">
        <f t="shared" si="128"/>
        <v>0</v>
      </c>
      <c r="P473" s="596"/>
      <c r="Q473" s="596"/>
      <c r="R473" s="596"/>
      <c r="S473" s="596"/>
      <c r="T473" s="596"/>
      <c r="U473" s="596"/>
      <c r="V473" s="596"/>
      <c r="W473" s="596"/>
      <c r="X473" s="714"/>
      <c r="Y473" s="714"/>
    </row>
    <row r="474" spans="1:25" ht="22.5" customHeight="1" thickTop="1" thickBot="1">
      <c r="A474" s="594">
        <v>1</v>
      </c>
      <c r="B474" s="675" t="s">
        <v>1377</v>
      </c>
      <c r="C474" s="675" t="s">
        <v>1459</v>
      </c>
      <c r="D474" s="675" t="s">
        <v>1431</v>
      </c>
      <c r="E474" s="675" t="s">
        <v>1384</v>
      </c>
      <c r="F474" s="675" t="s">
        <v>1389</v>
      </c>
      <c r="G474" s="675" t="s">
        <v>1390</v>
      </c>
      <c r="H474" s="675"/>
      <c r="I474" s="675"/>
      <c r="J474" s="675"/>
      <c r="K474" s="671" t="s">
        <v>2085</v>
      </c>
      <c r="L474" s="596"/>
      <c r="M474" s="596"/>
      <c r="N474" s="596"/>
      <c r="O474" s="595">
        <f t="shared" si="128"/>
        <v>0</v>
      </c>
      <c r="P474" s="596"/>
      <c r="Q474" s="596"/>
      <c r="R474" s="596"/>
      <c r="S474" s="596"/>
      <c r="T474" s="596"/>
      <c r="U474" s="596"/>
      <c r="V474" s="596"/>
      <c r="W474" s="596"/>
      <c r="X474" s="714"/>
      <c r="Y474" s="714"/>
    </row>
    <row r="475" spans="1:25" ht="22.5" customHeight="1" thickTop="1" thickBot="1">
      <c r="A475" s="594">
        <v>1</v>
      </c>
      <c r="B475" s="675" t="s">
        <v>1377</v>
      </c>
      <c r="C475" s="675" t="s">
        <v>1459</v>
      </c>
      <c r="D475" s="675" t="s">
        <v>1431</v>
      </c>
      <c r="E475" s="675" t="s">
        <v>1384</v>
      </c>
      <c r="F475" s="675" t="s">
        <v>1389</v>
      </c>
      <c r="G475" s="675" t="s">
        <v>1394</v>
      </c>
      <c r="H475" s="675"/>
      <c r="I475" s="675"/>
      <c r="J475" s="675"/>
      <c r="K475" s="671" t="s">
        <v>2086</v>
      </c>
      <c r="L475" s="596"/>
      <c r="M475" s="596"/>
      <c r="N475" s="596"/>
      <c r="O475" s="595">
        <f t="shared" si="128"/>
        <v>0</v>
      </c>
      <c r="P475" s="596"/>
      <c r="Q475" s="596"/>
      <c r="R475" s="596"/>
      <c r="S475" s="596"/>
      <c r="T475" s="596"/>
      <c r="U475" s="596"/>
      <c r="V475" s="596"/>
      <c r="W475" s="596"/>
      <c r="X475" s="714"/>
      <c r="Y475" s="714"/>
    </row>
    <row r="476" spans="1:25" ht="22.5" customHeight="1" thickTop="1" thickBot="1">
      <c r="A476" s="594">
        <v>1</v>
      </c>
      <c r="B476" s="675" t="s">
        <v>1377</v>
      </c>
      <c r="C476" s="675" t="s">
        <v>1459</v>
      </c>
      <c r="D476" s="675" t="s">
        <v>1431</v>
      </c>
      <c r="E476" s="675" t="s">
        <v>1384</v>
      </c>
      <c r="F476" s="675" t="s">
        <v>1389</v>
      </c>
      <c r="G476" s="675" t="s">
        <v>1395</v>
      </c>
      <c r="H476" s="675"/>
      <c r="I476" s="675"/>
      <c r="J476" s="675"/>
      <c r="K476" s="671" t="s">
        <v>2087</v>
      </c>
      <c r="L476" s="596"/>
      <c r="M476" s="596"/>
      <c r="N476" s="596"/>
      <c r="O476" s="595">
        <f t="shared" si="128"/>
        <v>0</v>
      </c>
      <c r="P476" s="596"/>
      <c r="Q476" s="596"/>
      <c r="R476" s="596"/>
      <c r="S476" s="596"/>
      <c r="T476" s="596"/>
      <c r="U476" s="596"/>
      <c r="V476" s="596"/>
      <c r="W476" s="596"/>
      <c r="X476" s="714"/>
      <c r="Y476" s="714"/>
    </row>
    <row r="477" spans="1:25" ht="22.5" customHeight="1" thickTop="1" thickBot="1">
      <c r="A477" s="594">
        <v>1</v>
      </c>
      <c r="B477" s="675" t="s">
        <v>1377</v>
      </c>
      <c r="C477" s="675" t="s">
        <v>1459</v>
      </c>
      <c r="D477" s="675" t="s">
        <v>1431</v>
      </c>
      <c r="E477" s="675" t="s">
        <v>1384</v>
      </c>
      <c r="F477" s="675" t="s">
        <v>1389</v>
      </c>
      <c r="G477" s="675" t="s">
        <v>1396</v>
      </c>
      <c r="H477" s="675"/>
      <c r="I477" s="675"/>
      <c r="J477" s="675"/>
      <c r="K477" s="671" t="s">
        <v>2088</v>
      </c>
      <c r="L477" s="596"/>
      <c r="M477" s="596"/>
      <c r="N477" s="596"/>
      <c r="O477" s="595">
        <f t="shared" si="128"/>
        <v>0</v>
      </c>
      <c r="P477" s="596"/>
      <c r="Q477" s="596"/>
      <c r="R477" s="596"/>
      <c r="S477" s="596"/>
      <c r="T477" s="596"/>
      <c r="U477" s="596"/>
      <c r="V477" s="596"/>
      <c r="W477" s="596"/>
      <c r="X477" s="714"/>
      <c r="Y477" s="714"/>
    </row>
    <row r="478" spans="1:25" ht="22.5" customHeight="1" thickTop="1" thickBot="1">
      <c r="A478" s="594">
        <v>1</v>
      </c>
      <c r="B478" s="675" t="s">
        <v>1377</v>
      </c>
      <c r="C478" s="675" t="s">
        <v>1459</v>
      </c>
      <c r="D478" s="675" t="s">
        <v>1431</v>
      </c>
      <c r="E478" s="675" t="s">
        <v>1384</v>
      </c>
      <c r="F478" s="675" t="s">
        <v>1389</v>
      </c>
      <c r="G478" s="675" t="s">
        <v>1397</v>
      </c>
      <c r="H478" s="675"/>
      <c r="I478" s="675"/>
      <c r="J478" s="675"/>
      <c r="K478" s="671" t="s">
        <v>2089</v>
      </c>
      <c r="L478" s="596"/>
      <c r="M478" s="596"/>
      <c r="N478" s="596"/>
      <c r="O478" s="595">
        <f t="shared" si="128"/>
        <v>0</v>
      </c>
      <c r="P478" s="596"/>
      <c r="Q478" s="596"/>
      <c r="R478" s="596"/>
      <c r="S478" s="596"/>
      <c r="T478" s="596"/>
      <c r="U478" s="596"/>
      <c r="V478" s="596"/>
      <c r="W478" s="596"/>
      <c r="X478" s="714"/>
      <c r="Y478" s="714"/>
    </row>
    <row r="479" spans="1:25" ht="22.5" customHeight="1" thickTop="1" thickBot="1">
      <c r="A479" s="594">
        <v>1</v>
      </c>
      <c r="B479" s="675" t="s">
        <v>1377</v>
      </c>
      <c r="C479" s="675" t="s">
        <v>1459</v>
      </c>
      <c r="D479" s="675" t="s">
        <v>1431</v>
      </c>
      <c r="E479" s="675" t="s">
        <v>1384</v>
      </c>
      <c r="F479" s="675" t="s">
        <v>1389</v>
      </c>
      <c r="G479" s="675" t="s">
        <v>1430</v>
      </c>
      <c r="H479" s="675"/>
      <c r="I479" s="675"/>
      <c r="J479" s="675"/>
      <c r="K479" s="671" t="s">
        <v>2090</v>
      </c>
      <c r="L479" s="596"/>
      <c r="M479" s="596"/>
      <c r="N479" s="596"/>
      <c r="O479" s="595">
        <f t="shared" si="128"/>
        <v>0</v>
      </c>
      <c r="P479" s="596"/>
      <c r="Q479" s="596"/>
      <c r="R479" s="596"/>
      <c r="S479" s="596"/>
      <c r="T479" s="596"/>
      <c r="U479" s="596"/>
      <c r="V479" s="596"/>
      <c r="W479" s="596"/>
      <c r="X479" s="714"/>
      <c r="Y479" s="714"/>
    </row>
    <row r="480" spans="1:25" ht="22.5" customHeight="1" thickTop="1" thickBot="1">
      <c r="A480" s="594">
        <v>1</v>
      </c>
      <c r="B480" s="675" t="s">
        <v>1377</v>
      </c>
      <c r="C480" s="675" t="s">
        <v>1459</v>
      </c>
      <c r="D480" s="675" t="s">
        <v>1431</v>
      </c>
      <c r="E480" s="675" t="s">
        <v>1384</v>
      </c>
      <c r="F480" s="675" t="s">
        <v>1389</v>
      </c>
      <c r="G480" s="675" t="s">
        <v>1431</v>
      </c>
      <c r="H480" s="675"/>
      <c r="I480" s="675"/>
      <c r="J480" s="675"/>
      <c r="K480" s="671" t="s">
        <v>2091</v>
      </c>
      <c r="L480" s="596"/>
      <c r="M480" s="596"/>
      <c r="N480" s="596"/>
      <c r="O480" s="595">
        <f t="shared" si="128"/>
        <v>0</v>
      </c>
      <c r="P480" s="596"/>
      <c r="Q480" s="596"/>
      <c r="R480" s="596"/>
      <c r="S480" s="596"/>
      <c r="T480" s="596"/>
      <c r="U480" s="596"/>
      <c r="V480" s="596"/>
      <c r="W480" s="596"/>
      <c r="X480" s="714"/>
      <c r="Y480" s="714"/>
    </row>
    <row r="481" spans="1:25" ht="22.5" customHeight="1" thickTop="1" thickBot="1">
      <c r="A481" s="594">
        <v>1</v>
      </c>
      <c r="B481" s="675" t="s">
        <v>1377</v>
      </c>
      <c r="C481" s="675" t="s">
        <v>1459</v>
      </c>
      <c r="D481" s="675" t="s">
        <v>1431</v>
      </c>
      <c r="E481" s="675" t="s">
        <v>1384</v>
      </c>
      <c r="F481" s="675" t="s">
        <v>1389</v>
      </c>
      <c r="G481" s="675" t="s">
        <v>1432</v>
      </c>
      <c r="H481" s="675"/>
      <c r="I481" s="675"/>
      <c r="J481" s="675"/>
      <c r="K481" s="671" t="s">
        <v>2092</v>
      </c>
      <c r="L481" s="596"/>
      <c r="M481" s="596"/>
      <c r="N481" s="596"/>
      <c r="O481" s="595">
        <f t="shared" si="128"/>
        <v>0</v>
      </c>
      <c r="P481" s="596"/>
      <c r="Q481" s="596"/>
      <c r="R481" s="596"/>
      <c r="S481" s="596"/>
      <c r="T481" s="596"/>
      <c r="U481" s="596"/>
      <c r="V481" s="596"/>
      <c r="W481" s="596"/>
      <c r="X481" s="714"/>
      <c r="Y481" s="714"/>
    </row>
    <row r="482" spans="1:25" ht="22.5" customHeight="1" thickTop="1" thickBot="1">
      <c r="A482" s="594">
        <v>1</v>
      </c>
      <c r="B482" s="675" t="s">
        <v>1377</v>
      </c>
      <c r="C482" s="675" t="s">
        <v>1459</v>
      </c>
      <c r="D482" s="675" t="s">
        <v>1431</v>
      </c>
      <c r="E482" s="675" t="s">
        <v>1384</v>
      </c>
      <c r="F482" s="675" t="s">
        <v>1389</v>
      </c>
      <c r="G482" s="675" t="s">
        <v>1433</v>
      </c>
      <c r="H482" s="675"/>
      <c r="I482" s="675"/>
      <c r="J482" s="675"/>
      <c r="K482" s="671" t="s">
        <v>2093</v>
      </c>
      <c r="L482" s="596"/>
      <c r="M482" s="596"/>
      <c r="N482" s="596"/>
      <c r="O482" s="595">
        <f t="shared" si="128"/>
        <v>0</v>
      </c>
      <c r="P482" s="596"/>
      <c r="Q482" s="596"/>
      <c r="R482" s="596"/>
      <c r="S482" s="596"/>
      <c r="T482" s="596"/>
      <c r="U482" s="596"/>
      <c r="V482" s="596"/>
      <c r="W482" s="596"/>
      <c r="X482" s="714"/>
      <c r="Y482" s="714"/>
    </row>
    <row r="483" spans="1:25" ht="22.5" customHeight="1" thickTop="1" thickBot="1">
      <c r="A483" s="594">
        <v>1</v>
      </c>
      <c r="B483" s="675" t="s">
        <v>1377</v>
      </c>
      <c r="C483" s="675" t="s">
        <v>1459</v>
      </c>
      <c r="D483" s="675" t="s">
        <v>1431</v>
      </c>
      <c r="E483" s="675" t="s">
        <v>1384</v>
      </c>
      <c r="F483" s="675" t="s">
        <v>1389</v>
      </c>
      <c r="G483" s="675" t="s">
        <v>1443</v>
      </c>
      <c r="H483" s="675"/>
      <c r="I483" s="675"/>
      <c r="J483" s="675"/>
      <c r="K483" s="671" t="s">
        <v>2094</v>
      </c>
      <c r="L483" s="596"/>
      <c r="M483" s="596"/>
      <c r="N483" s="596"/>
      <c r="O483" s="595">
        <f t="shared" si="128"/>
        <v>0</v>
      </c>
      <c r="P483" s="596"/>
      <c r="Q483" s="596"/>
      <c r="R483" s="596"/>
      <c r="S483" s="596"/>
      <c r="T483" s="596"/>
      <c r="U483" s="596"/>
      <c r="V483" s="596"/>
      <c r="W483" s="596"/>
      <c r="X483" s="714"/>
      <c r="Y483" s="714"/>
    </row>
    <row r="484" spans="1:25" ht="22.5" customHeight="1" thickTop="1" thickBot="1">
      <c r="A484" s="594">
        <v>1</v>
      </c>
      <c r="B484" s="675" t="s">
        <v>1377</v>
      </c>
      <c r="C484" s="675" t="s">
        <v>1459</v>
      </c>
      <c r="D484" s="675" t="s">
        <v>1431</v>
      </c>
      <c r="E484" s="675" t="s">
        <v>1384</v>
      </c>
      <c r="F484" s="675" t="s">
        <v>1389</v>
      </c>
      <c r="G484" s="675" t="s">
        <v>1444</v>
      </c>
      <c r="H484" s="675"/>
      <c r="I484" s="675"/>
      <c r="J484" s="675"/>
      <c r="K484" s="671" t="s">
        <v>2095</v>
      </c>
      <c r="L484" s="596"/>
      <c r="M484" s="596"/>
      <c r="N484" s="596"/>
      <c r="O484" s="595">
        <f t="shared" si="128"/>
        <v>0</v>
      </c>
      <c r="P484" s="596"/>
      <c r="Q484" s="596"/>
      <c r="R484" s="596"/>
      <c r="S484" s="596"/>
      <c r="T484" s="596"/>
      <c r="U484" s="596"/>
      <c r="V484" s="596"/>
      <c r="W484" s="596"/>
      <c r="X484" s="714"/>
      <c r="Y484" s="714"/>
    </row>
    <row r="485" spans="1:25" ht="22.5" customHeight="1" thickTop="1" thickBot="1">
      <c r="A485" s="594">
        <v>1</v>
      </c>
      <c r="B485" s="675" t="s">
        <v>1377</v>
      </c>
      <c r="C485" s="675" t="s">
        <v>1459</v>
      </c>
      <c r="D485" s="675" t="s">
        <v>1431</v>
      </c>
      <c r="E485" s="675" t="s">
        <v>1384</v>
      </c>
      <c r="F485" s="675" t="s">
        <v>1389</v>
      </c>
      <c r="G485" s="675" t="s">
        <v>1983</v>
      </c>
      <c r="H485" s="675"/>
      <c r="I485" s="675"/>
      <c r="J485" s="675"/>
      <c r="K485" s="671" t="s">
        <v>2096</v>
      </c>
      <c r="L485" s="596"/>
      <c r="M485" s="596"/>
      <c r="N485" s="596"/>
      <c r="O485" s="595">
        <f t="shared" si="128"/>
        <v>0</v>
      </c>
      <c r="P485" s="596"/>
      <c r="Q485" s="596"/>
      <c r="R485" s="596"/>
      <c r="S485" s="596"/>
      <c r="T485" s="596"/>
      <c r="U485" s="596"/>
      <c r="V485" s="596"/>
      <c r="W485" s="596"/>
      <c r="X485" s="714"/>
      <c r="Y485" s="714"/>
    </row>
    <row r="486" spans="1:25" ht="22.5" customHeight="1" thickTop="1" thickBot="1">
      <c r="A486" s="594">
        <v>1</v>
      </c>
      <c r="B486" s="675" t="s">
        <v>1377</v>
      </c>
      <c r="C486" s="675" t="s">
        <v>1459</v>
      </c>
      <c r="D486" s="675" t="s">
        <v>1431</v>
      </c>
      <c r="E486" s="675" t="s">
        <v>1384</v>
      </c>
      <c r="F486" s="675" t="s">
        <v>1389</v>
      </c>
      <c r="G486" s="675" t="s">
        <v>1985</v>
      </c>
      <c r="H486" s="675"/>
      <c r="I486" s="675"/>
      <c r="J486" s="675"/>
      <c r="K486" s="671" t="s">
        <v>2097</v>
      </c>
      <c r="L486" s="596"/>
      <c r="M486" s="596"/>
      <c r="N486" s="596"/>
      <c r="O486" s="595">
        <f t="shared" si="128"/>
        <v>0</v>
      </c>
      <c r="P486" s="596"/>
      <c r="Q486" s="596"/>
      <c r="R486" s="596"/>
      <c r="S486" s="596"/>
      <c r="T486" s="596"/>
      <c r="U486" s="596"/>
      <c r="V486" s="596"/>
      <c r="W486" s="596"/>
      <c r="X486" s="714"/>
      <c r="Y486" s="714"/>
    </row>
    <row r="487" spans="1:25" ht="22.5" customHeight="1" thickTop="1" thickBot="1">
      <c r="A487" s="594">
        <v>1</v>
      </c>
      <c r="B487" s="675" t="s">
        <v>1377</v>
      </c>
      <c r="C487" s="675" t="s">
        <v>1459</v>
      </c>
      <c r="D487" s="675" t="s">
        <v>1431</v>
      </c>
      <c r="E487" s="675" t="s">
        <v>1384</v>
      </c>
      <c r="F487" s="675" t="s">
        <v>1389</v>
      </c>
      <c r="G487" s="675" t="s">
        <v>1987</v>
      </c>
      <c r="H487" s="675"/>
      <c r="I487" s="675"/>
      <c r="J487" s="675"/>
      <c r="K487" s="671" t="s">
        <v>2098</v>
      </c>
      <c r="L487" s="596"/>
      <c r="M487" s="596"/>
      <c r="N487" s="596"/>
      <c r="O487" s="595">
        <f t="shared" si="128"/>
        <v>0</v>
      </c>
      <c r="P487" s="596"/>
      <c r="Q487" s="596"/>
      <c r="R487" s="596"/>
      <c r="S487" s="596"/>
      <c r="T487" s="596"/>
      <c r="U487" s="596"/>
      <c r="V487" s="596"/>
      <c r="W487" s="596"/>
      <c r="X487" s="714"/>
      <c r="Y487" s="714"/>
    </row>
    <row r="488" spans="1:25" ht="22.5" customHeight="1" thickTop="1" thickBot="1">
      <c r="A488" s="594">
        <v>1</v>
      </c>
      <c r="B488" s="675" t="s">
        <v>1377</v>
      </c>
      <c r="C488" s="675" t="s">
        <v>1459</v>
      </c>
      <c r="D488" s="675" t="s">
        <v>1431</v>
      </c>
      <c r="E488" s="675" t="s">
        <v>1384</v>
      </c>
      <c r="F488" s="675" t="s">
        <v>1389</v>
      </c>
      <c r="G488" s="675" t="s">
        <v>1989</v>
      </c>
      <c r="H488" s="675"/>
      <c r="I488" s="675"/>
      <c r="J488" s="675"/>
      <c r="K488" s="671" t="s">
        <v>2099</v>
      </c>
      <c r="L488" s="596"/>
      <c r="M488" s="596"/>
      <c r="N488" s="596"/>
      <c r="O488" s="595">
        <f t="shared" si="128"/>
        <v>0</v>
      </c>
      <c r="P488" s="596"/>
      <c r="Q488" s="596"/>
      <c r="R488" s="596"/>
      <c r="S488" s="596"/>
      <c r="T488" s="596"/>
      <c r="U488" s="596"/>
      <c r="V488" s="596"/>
      <c r="W488" s="596"/>
      <c r="X488" s="714"/>
      <c r="Y488" s="714"/>
    </row>
    <row r="489" spans="1:25" ht="22.5" customHeight="1" thickTop="1" thickBot="1">
      <c r="A489" s="594">
        <v>1</v>
      </c>
      <c r="B489" s="675" t="s">
        <v>1377</v>
      </c>
      <c r="C489" s="675" t="s">
        <v>1459</v>
      </c>
      <c r="D489" s="675" t="s">
        <v>1431</v>
      </c>
      <c r="E489" s="675" t="s">
        <v>1384</v>
      </c>
      <c r="F489" s="675" t="s">
        <v>1389</v>
      </c>
      <c r="G489" s="675" t="s">
        <v>1991</v>
      </c>
      <c r="H489" s="675"/>
      <c r="I489" s="675"/>
      <c r="J489" s="675"/>
      <c r="K489" s="671" t="s">
        <v>2100</v>
      </c>
      <c r="L489" s="596"/>
      <c r="M489" s="596"/>
      <c r="N489" s="596"/>
      <c r="O489" s="595">
        <f t="shared" si="128"/>
        <v>0</v>
      </c>
      <c r="P489" s="596"/>
      <c r="Q489" s="596"/>
      <c r="R489" s="596"/>
      <c r="S489" s="596"/>
      <c r="T489" s="596"/>
      <c r="U489" s="596"/>
      <c r="V489" s="596"/>
      <c r="W489" s="596"/>
      <c r="X489" s="714"/>
      <c r="Y489" s="714"/>
    </row>
    <row r="490" spans="1:25" ht="22.5" customHeight="1" thickTop="1" thickBot="1">
      <c r="A490" s="594">
        <v>1</v>
      </c>
      <c r="B490" s="675" t="s">
        <v>1377</v>
      </c>
      <c r="C490" s="675" t="s">
        <v>1459</v>
      </c>
      <c r="D490" s="675" t="s">
        <v>1431</v>
      </c>
      <c r="E490" s="675" t="s">
        <v>1384</v>
      </c>
      <c r="F490" s="675" t="s">
        <v>1389</v>
      </c>
      <c r="G490" s="675" t="s">
        <v>1993</v>
      </c>
      <c r="H490" s="675"/>
      <c r="I490" s="675"/>
      <c r="J490" s="675"/>
      <c r="K490" s="671" t="s">
        <v>2101</v>
      </c>
      <c r="L490" s="596"/>
      <c r="M490" s="596"/>
      <c r="N490" s="596"/>
      <c r="O490" s="595">
        <f t="shared" si="128"/>
        <v>0</v>
      </c>
      <c r="P490" s="596"/>
      <c r="Q490" s="596"/>
      <c r="R490" s="596"/>
      <c r="S490" s="596"/>
      <c r="T490" s="596"/>
      <c r="U490" s="596"/>
      <c r="V490" s="596"/>
      <c r="W490" s="596"/>
      <c r="X490" s="714"/>
      <c r="Y490" s="714"/>
    </row>
    <row r="491" spans="1:25" ht="22.5" customHeight="1" thickTop="1" thickBot="1">
      <c r="A491" s="594">
        <v>1</v>
      </c>
      <c r="B491" s="675" t="s">
        <v>1377</v>
      </c>
      <c r="C491" s="675" t="s">
        <v>1459</v>
      </c>
      <c r="D491" s="675" t="s">
        <v>1431</v>
      </c>
      <c r="E491" s="675" t="s">
        <v>1384</v>
      </c>
      <c r="F491" s="675" t="s">
        <v>1389</v>
      </c>
      <c r="G491" s="675" t="s">
        <v>1995</v>
      </c>
      <c r="H491" s="675"/>
      <c r="I491" s="675"/>
      <c r="J491" s="675"/>
      <c r="K491" s="671" t="s">
        <v>2102</v>
      </c>
      <c r="L491" s="596"/>
      <c r="M491" s="596"/>
      <c r="N491" s="596"/>
      <c r="O491" s="595">
        <f t="shared" si="128"/>
        <v>0</v>
      </c>
      <c r="P491" s="596"/>
      <c r="Q491" s="596"/>
      <c r="R491" s="596"/>
      <c r="S491" s="596"/>
      <c r="T491" s="596"/>
      <c r="U491" s="596"/>
      <c r="V491" s="596"/>
      <c r="W491" s="596"/>
      <c r="X491" s="714"/>
      <c r="Y491" s="714"/>
    </row>
    <row r="492" spans="1:25" ht="22.5" customHeight="1" thickTop="1" thickBot="1">
      <c r="A492" s="594">
        <v>1</v>
      </c>
      <c r="B492" s="675" t="s">
        <v>1377</v>
      </c>
      <c r="C492" s="675" t="s">
        <v>1459</v>
      </c>
      <c r="D492" s="675" t="s">
        <v>1431</v>
      </c>
      <c r="E492" s="675" t="s">
        <v>1384</v>
      </c>
      <c r="F492" s="675" t="s">
        <v>1389</v>
      </c>
      <c r="G492" s="675" t="s">
        <v>1664</v>
      </c>
      <c r="H492" s="675"/>
      <c r="I492" s="675"/>
      <c r="J492" s="675"/>
      <c r="K492" s="671" t="s">
        <v>2103</v>
      </c>
      <c r="L492" s="596"/>
      <c r="M492" s="596"/>
      <c r="N492" s="596"/>
      <c r="O492" s="595">
        <f t="shared" si="128"/>
        <v>0</v>
      </c>
      <c r="P492" s="596"/>
      <c r="Q492" s="596"/>
      <c r="R492" s="596"/>
      <c r="S492" s="596"/>
      <c r="T492" s="596"/>
      <c r="U492" s="596"/>
      <c r="V492" s="596"/>
      <c r="W492" s="596"/>
      <c r="X492" s="714"/>
      <c r="Y492" s="714"/>
    </row>
    <row r="493" spans="1:25" ht="22.5" customHeight="1" thickTop="1" thickBot="1">
      <c r="A493" s="594">
        <v>1</v>
      </c>
      <c r="B493" s="675" t="s">
        <v>1377</v>
      </c>
      <c r="C493" s="675" t="s">
        <v>1459</v>
      </c>
      <c r="D493" s="675" t="s">
        <v>1431</v>
      </c>
      <c r="E493" s="675" t="s">
        <v>1384</v>
      </c>
      <c r="F493" s="675" t="s">
        <v>1389</v>
      </c>
      <c r="G493" s="675" t="s">
        <v>1998</v>
      </c>
      <c r="H493" s="675"/>
      <c r="I493" s="675"/>
      <c r="J493" s="675"/>
      <c r="K493" s="671" t="s">
        <v>2104</v>
      </c>
      <c r="L493" s="596"/>
      <c r="M493" s="596"/>
      <c r="N493" s="596"/>
      <c r="O493" s="595">
        <f t="shared" si="128"/>
        <v>0</v>
      </c>
      <c r="P493" s="596"/>
      <c r="Q493" s="596"/>
      <c r="R493" s="596"/>
      <c r="S493" s="596"/>
      <c r="T493" s="596"/>
      <c r="U493" s="596"/>
      <c r="V493" s="596"/>
      <c r="W493" s="596"/>
      <c r="X493" s="714"/>
      <c r="Y493" s="714"/>
    </row>
    <row r="494" spans="1:25" ht="22.5" customHeight="1" thickTop="1" thickBot="1">
      <c r="A494" s="594">
        <v>1</v>
      </c>
      <c r="B494" s="675" t="s">
        <v>1377</v>
      </c>
      <c r="C494" s="675" t="s">
        <v>1459</v>
      </c>
      <c r="D494" s="675" t="s">
        <v>1431</v>
      </c>
      <c r="E494" s="675" t="s">
        <v>1384</v>
      </c>
      <c r="F494" s="675" t="s">
        <v>1389</v>
      </c>
      <c r="G494" s="675" t="s">
        <v>2000</v>
      </c>
      <c r="H494" s="675"/>
      <c r="I494" s="675"/>
      <c r="J494" s="675"/>
      <c r="K494" s="671" t="s">
        <v>2105</v>
      </c>
      <c r="L494" s="596"/>
      <c r="M494" s="596"/>
      <c r="N494" s="596"/>
      <c r="O494" s="595">
        <f t="shared" si="128"/>
        <v>0</v>
      </c>
      <c r="P494" s="596"/>
      <c r="Q494" s="596"/>
      <c r="R494" s="596"/>
      <c r="S494" s="596"/>
      <c r="T494" s="596"/>
      <c r="U494" s="596"/>
      <c r="V494" s="596"/>
      <c r="W494" s="596"/>
      <c r="X494" s="714"/>
      <c r="Y494" s="714"/>
    </row>
    <row r="495" spans="1:25" ht="22.5" customHeight="1" thickTop="1" thickBot="1">
      <c r="A495" s="594">
        <v>1</v>
      </c>
      <c r="B495" s="675" t="s">
        <v>1377</v>
      </c>
      <c r="C495" s="675" t="s">
        <v>1459</v>
      </c>
      <c r="D495" s="675" t="s">
        <v>1431</v>
      </c>
      <c r="E495" s="675" t="s">
        <v>1384</v>
      </c>
      <c r="F495" s="675" t="s">
        <v>1389</v>
      </c>
      <c r="G495" s="675" t="s">
        <v>2002</v>
      </c>
      <c r="H495" s="675"/>
      <c r="I495" s="675"/>
      <c r="J495" s="675"/>
      <c r="K495" s="671" t="s">
        <v>2106</v>
      </c>
      <c r="L495" s="596"/>
      <c r="M495" s="596"/>
      <c r="N495" s="596"/>
      <c r="O495" s="595">
        <f t="shared" si="128"/>
        <v>0</v>
      </c>
      <c r="P495" s="596"/>
      <c r="Q495" s="596"/>
      <c r="R495" s="596"/>
      <c r="S495" s="596"/>
      <c r="T495" s="596"/>
      <c r="U495" s="596"/>
      <c r="V495" s="596"/>
      <c r="W495" s="596"/>
      <c r="X495" s="714"/>
      <c r="Y495" s="714"/>
    </row>
    <row r="496" spans="1:25" ht="22.5" customHeight="1" thickTop="1" thickBot="1">
      <c r="A496" s="594">
        <v>1</v>
      </c>
      <c r="B496" s="675" t="s">
        <v>1377</v>
      </c>
      <c r="C496" s="675" t="s">
        <v>1459</v>
      </c>
      <c r="D496" s="675" t="s">
        <v>1431</v>
      </c>
      <c r="E496" s="675" t="s">
        <v>1384</v>
      </c>
      <c r="F496" s="675" t="s">
        <v>1389</v>
      </c>
      <c r="G496" s="675" t="s">
        <v>2004</v>
      </c>
      <c r="H496" s="675"/>
      <c r="I496" s="675"/>
      <c r="J496" s="675"/>
      <c r="K496" s="671" t="s">
        <v>2107</v>
      </c>
      <c r="L496" s="596"/>
      <c r="M496" s="596"/>
      <c r="N496" s="596"/>
      <c r="O496" s="595">
        <f t="shared" si="128"/>
        <v>0</v>
      </c>
      <c r="P496" s="596"/>
      <c r="Q496" s="596"/>
      <c r="R496" s="596"/>
      <c r="S496" s="596"/>
      <c r="T496" s="596"/>
      <c r="U496" s="596"/>
      <c r="V496" s="596"/>
      <c r="W496" s="596"/>
      <c r="X496" s="714"/>
      <c r="Y496" s="714"/>
    </row>
    <row r="497" spans="1:25" ht="22.5" customHeight="1" thickTop="1" thickBot="1">
      <c r="A497" s="594">
        <v>1</v>
      </c>
      <c r="B497" s="675" t="s">
        <v>1377</v>
      </c>
      <c r="C497" s="675" t="s">
        <v>1459</v>
      </c>
      <c r="D497" s="675" t="s">
        <v>1431</v>
      </c>
      <c r="E497" s="675" t="s">
        <v>1384</v>
      </c>
      <c r="F497" s="675" t="s">
        <v>1389</v>
      </c>
      <c r="G497" s="675" t="s">
        <v>2006</v>
      </c>
      <c r="H497" s="675"/>
      <c r="I497" s="675"/>
      <c r="J497" s="675"/>
      <c r="K497" s="671" t="s">
        <v>2108</v>
      </c>
      <c r="L497" s="596"/>
      <c r="M497" s="596"/>
      <c r="N497" s="596"/>
      <c r="O497" s="595">
        <f t="shared" si="128"/>
        <v>0</v>
      </c>
      <c r="P497" s="596"/>
      <c r="Q497" s="596"/>
      <c r="R497" s="596"/>
      <c r="S497" s="596"/>
      <c r="T497" s="596"/>
      <c r="U497" s="596"/>
      <c r="V497" s="596"/>
      <c r="W497" s="596"/>
      <c r="X497" s="714"/>
      <c r="Y497" s="714"/>
    </row>
    <row r="498" spans="1:25" ht="22.5" customHeight="1" thickTop="1" thickBot="1">
      <c r="A498" s="594">
        <v>1</v>
      </c>
      <c r="B498" s="675" t="s">
        <v>1377</v>
      </c>
      <c r="C498" s="675" t="s">
        <v>1459</v>
      </c>
      <c r="D498" s="675" t="s">
        <v>1431</v>
      </c>
      <c r="E498" s="675" t="s">
        <v>1384</v>
      </c>
      <c r="F498" s="675" t="s">
        <v>1389</v>
      </c>
      <c r="G498" s="675" t="s">
        <v>2008</v>
      </c>
      <c r="H498" s="675"/>
      <c r="I498" s="675"/>
      <c r="J498" s="675"/>
      <c r="K498" s="671" t="s">
        <v>2109</v>
      </c>
      <c r="L498" s="596"/>
      <c r="M498" s="596"/>
      <c r="N498" s="596"/>
      <c r="O498" s="595">
        <f t="shared" si="128"/>
        <v>0</v>
      </c>
      <c r="P498" s="596"/>
      <c r="Q498" s="596"/>
      <c r="R498" s="596"/>
      <c r="S498" s="596"/>
      <c r="T498" s="596"/>
      <c r="U498" s="596"/>
      <c r="V498" s="596"/>
      <c r="W498" s="596"/>
      <c r="X498" s="714"/>
      <c r="Y498" s="714"/>
    </row>
    <row r="499" spans="1:25" ht="22.5" customHeight="1" thickTop="1" thickBot="1">
      <c r="A499" s="594">
        <v>1</v>
      </c>
      <c r="B499" s="675" t="s">
        <v>1377</v>
      </c>
      <c r="C499" s="675" t="s">
        <v>1459</v>
      </c>
      <c r="D499" s="675" t="s">
        <v>1431</v>
      </c>
      <c r="E499" s="675" t="s">
        <v>1384</v>
      </c>
      <c r="F499" s="675" t="s">
        <v>1389</v>
      </c>
      <c r="G499" s="675" t="s">
        <v>2010</v>
      </c>
      <c r="H499" s="675"/>
      <c r="I499" s="675"/>
      <c r="J499" s="675"/>
      <c r="K499" s="671" t="s">
        <v>2110</v>
      </c>
      <c r="L499" s="596"/>
      <c r="M499" s="596"/>
      <c r="N499" s="596"/>
      <c r="O499" s="595">
        <f t="shared" si="128"/>
        <v>0</v>
      </c>
      <c r="P499" s="596"/>
      <c r="Q499" s="596"/>
      <c r="R499" s="596"/>
      <c r="S499" s="596"/>
      <c r="T499" s="596"/>
      <c r="U499" s="596"/>
      <c r="V499" s="596"/>
      <c r="W499" s="596"/>
      <c r="X499" s="714"/>
      <c r="Y499" s="714"/>
    </row>
    <row r="500" spans="1:25" ht="22.5" customHeight="1" thickTop="1" thickBot="1">
      <c r="A500" s="594">
        <v>1</v>
      </c>
      <c r="B500" s="675" t="s">
        <v>1377</v>
      </c>
      <c r="C500" s="675" t="s">
        <v>1459</v>
      </c>
      <c r="D500" s="675" t="s">
        <v>1431</v>
      </c>
      <c r="E500" s="675" t="s">
        <v>1384</v>
      </c>
      <c r="F500" s="675" t="s">
        <v>1389</v>
      </c>
      <c r="G500" s="675" t="s">
        <v>2012</v>
      </c>
      <c r="H500" s="675"/>
      <c r="I500" s="675"/>
      <c r="J500" s="675"/>
      <c r="K500" s="671" t="s">
        <v>2111</v>
      </c>
      <c r="L500" s="596"/>
      <c r="M500" s="596"/>
      <c r="N500" s="596"/>
      <c r="O500" s="595">
        <f t="shared" si="128"/>
        <v>0</v>
      </c>
      <c r="P500" s="596"/>
      <c r="Q500" s="596"/>
      <c r="R500" s="596"/>
      <c r="S500" s="596"/>
      <c r="T500" s="596"/>
      <c r="U500" s="596"/>
      <c r="V500" s="596"/>
      <c r="W500" s="596"/>
      <c r="X500" s="714"/>
      <c r="Y500" s="714"/>
    </row>
    <row r="501" spans="1:25" ht="22.5" customHeight="1" thickTop="1" thickBot="1">
      <c r="A501" s="594">
        <v>1</v>
      </c>
      <c r="B501" s="675" t="s">
        <v>1377</v>
      </c>
      <c r="C501" s="675" t="s">
        <v>1459</v>
      </c>
      <c r="D501" s="675" t="s">
        <v>1431</v>
      </c>
      <c r="E501" s="675" t="s">
        <v>1384</v>
      </c>
      <c r="F501" s="675" t="s">
        <v>1389</v>
      </c>
      <c r="G501" s="675" t="s">
        <v>2045</v>
      </c>
      <c r="H501" s="675"/>
      <c r="I501" s="675"/>
      <c r="J501" s="675"/>
      <c r="K501" s="671" t="s">
        <v>2112</v>
      </c>
      <c r="L501" s="596"/>
      <c r="M501" s="596"/>
      <c r="N501" s="596"/>
      <c r="O501" s="595">
        <f t="shared" si="128"/>
        <v>0</v>
      </c>
      <c r="P501" s="596"/>
      <c r="Q501" s="596"/>
      <c r="R501" s="596"/>
      <c r="S501" s="596"/>
      <c r="T501" s="596"/>
      <c r="U501" s="596"/>
      <c r="V501" s="596"/>
      <c r="W501" s="596"/>
      <c r="X501" s="714"/>
      <c r="Y501" s="714"/>
    </row>
    <row r="502" spans="1:25" ht="22.5" customHeight="1" thickTop="1" thickBot="1">
      <c r="A502" s="594">
        <v>1</v>
      </c>
      <c r="B502" s="675" t="s">
        <v>1377</v>
      </c>
      <c r="C502" s="675" t="s">
        <v>1459</v>
      </c>
      <c r="D502" s="675" t="s">
        <v>1443</v>
      </c>
      <c r="E502" s="675"/>
      <c r="F502" s="675"/>
      <c r="G502" s="675"/>
      <c r="H502" s="675"/>
      <c r="I502" s="675"/>
      <c r="J502" s="675"/>
      <c r="K502" s="671" t="s">
        <v>1738</v>
      </c>
      <c r="L502" s="596">
        <f>+L503+L504</f>
        <v>0</v>
      </c>
      <c r="M502" s="596">
        <f t="shared" ref="M502:V502" si="129">+M503+M504</f>
        <v>0</v>
      </c>
      <c r="N502" s="596">
        <f t="shared" si="129"/>
        <v>0</v>
      </c>
      <c r="O502" s="596">
        <f t="shared" si="129"/>
        <v>0</v>
      </c>
      <c r="P502" s="596">
        <f t="shared" si="129"/>
        <v>0</v>
      </c>
      <c r="Q502" s="596">
        <f t="shared" si="129"/>
        <v>0</v>
      </c>
      <c r="R502" s="596">
        <f t="shared" si="129"/>
        <v>0</v>
      </c>
      <c r="S502" s="596">
        <f t="shared" si="129"/>
        <v>0</v>
      </c>
      <c r="T502" s="596">
        <f t="shared" si="129"/>
        <v>0</v>
      </c>
      <c r="U502" s="596">
        <f t="shared" si="129"/>
        <v>0</v>
      </c>
      <c r="V502" s="596">
        <f t="shared" si="129"/>
        <v>0</v>
      </c>
      <c r="W502" s="596"/>
      <c r="X502" s="714"/>
      <c r="Y502" s="714"/>
    </row>
    <row r="503" spans="1:25" ht="22.5" customHeight="1" thickTop="1" thickBot="1">
      <c r="A503" s="594">
        <v>1</v>
      </c>
      <c r="B503" s="675" t="s">
        <v>1377</v>
      </c>
      <c r="C503" s="675" t="s">
        <v>1459</v>
      </c>
      <c r="D503" s="675" t="s">
        <v>1443</v>
      </c>
      <c r="E503" s="675" t="s">
        <v>1379</v>
      </c>
      <c r="F503" s="675"/>
      <c r="G503" s="675"/>
      <c r="H503" s="675"/>
      <c r="I503" s="675"/>
      <c r="J503" s="675"/>
      <c r="K503" s="671" t="s">
        <v>1739</v>
      </c>
      <c r="L503" s="596"/>
      <c r="M503" s="596"/>
      <c r="N503" s="596"/>
      <c r="O503" s="595">
        <f>+L503+M503-N503</f>
        <v>0</v>
      </c>
      <c r="P503" s="596"/>
      <c r="Q503" s="596"/>
      <c r="R503" s="596"/>
      <c r="S503" s="596"/>
      <c r="T503" s="596"/>
      <c r="U503" s="596"/>
      <c r="V503" s="596"/>
      <c r="W503" s="596"/>
      <c r="X503" s="714"/>
      <c r="Y503" s="714"/>
    </row>
    <row r="504" spans="1:25" ht="22.5" customHeight="1" thickTop="1" thickBot="1">
      <c r="A504" s="594">
        <v>1</v>
      </c>
      <c r="B504" s="675" t="s">
        <v>1377</v>
      </c>
      <c r="C504" s="675" t="s">
        <v>1459</v>
      </c>
      <c r="D504" s="675" t="s">
        <v>1443</v>
      </c>
      <c r="E504" s="675" t="s">
        <v>1384</v>
      </c>
      <c r="F504" s="675"/>
      <c r="G504" s="675"/>
      <c r="H504" s="675"/>
      <c r="I504" s="675"/>
      <c r="J504" s="675"/>
      <c r="K504" s="671" t="s">
        <v>1740</v>
      </c>
      <c r="L504" s="596"/>
      <c r="M504" s="596"/>
      <c r="N504" s="596"/>
      <c r="O504" s="595">
        <f>+L504+M504-N504</f>
        <v>0</v>
      </c>
      <c r="P504" s="596"/>
      <c r="Q504" s="596"/>
      <c r="R504" s="596"/>
      <c r="S504" s="596"/>
      <c r="T504" s="596"/>
      <c r="U504" s="596"/>
      <c r="V504" s="596"/>
      <c r="W504" s="596"/>
      <c r="X504" s="714"/>
      <c r="Y504" s="714"/>
    </row>
    <row r="505" spans="1:25" ht="22.5" customHeight="1" thickTop="1" thickBot="1">
      <c r="A505" s="594">
        <v>1</v>
      </c>
      <c r="B505" s="594">
        <v>2</v>
      </c>
      <c r="C505" s="675"/>
      <c r="D505" s="675"/>
      <c r="E505" s="675"/>
      <c r="F505" s="675"/>
      <c r="G505" s="675"/>
      <c r="H505" s="675"/>
      <c r="I505" s="675"/>
      <c r="J505" s="675"/>
      <c r="K505" s="588" t="s">
        <v>1598</v>
      </c>
      <c r="L505" s="596">
        <f>+L506+L510</f>
        <v>0</v>
      </c>
      <c r="M505" s="596">
        <f t="shared" ref="M505:V505" si="130">+M506+M510</f>
        <v>0</v>
      </c>
      <c r="N505" s="596">
        <f t="shared" si="130"/>
        <v>0</v>
      </c>
      <c r="O505" s="596">
        <f t="shared" si="130"/>
        <v>0</v>
      </c>
      <c r="P505" s="596">
        <f t="shared" si="130"/>
        <v>0</v>
      </c>
      <c r="Q505" s="596">
        <f t="shared" si="130"/>
        <v>0</v>
      </c>
      <c r="R505" s="596">
        <f t="shared" si="130"/>
        <v>0</v>
      </c>
      <c r="S505" s="596">
        <f t="shared" si="130"/>
        <v>0</v>
      </c>
      <c r="T505" s="596">
        <f t="shared" si="130"/>
        <v>0</v>
      </c>
      <c r="U505" s="596">
        <f t="shared" si="130"/>
        <v>0</v>
      </c>
      <c r="V505" s="596">
        <f t="shared" si="130"/>
        <v>0</v>
      </c>
      <c r="W505" s="596"/>
      <c r="X505" s="714"/>
      <c r="Y505" s="714"/>
    </row>
    <row r="506" spans="1:25" ht="22.5" customHeight="1" thickTop="1" thickBot="1">
      <c r="A506" s="594">
        <v>1</v>
      </c>
      <c r="B506" s="594">
        <v>2</v>
      </c>
      <c r="C506" s="675" t="s">
        <v>1377</v>
      </c>
      <c r="D506" s="675"/>
      <c r="E506" s="675"/>
      <c r="F506" s="675"/>
      <c r="G506" s="675"/>
      <c r="H506" s="675"/>
      <c r="I506" s="675"/>
      <c r="J506" s="675"/>
      <c r="K506" s="670" t="s">
        <v>1599</v>
      </c>
      <c r="L506" s="596">
        <f>SUM(L507:L509)</f>
        <v>0</v>
      </c>
      <c r="M506" s="596">
        <f t="shared" ref="M506:V506" si="131">SUM(M507:M509)</f>
        <v>0</v>
      </c>
      <c r="N506" s="596">
        <f t="shared" si="131"/>
        <v>0</v>
      </c>
      <c r="O506" s="596">
        <f t="shared" si="131"/>
        <v>0</v>
      </c>
      <c r="P506" s="596">
        <f t="shared" si="131"/>
        <v>0</v>
      </c>
      <c r="Q506" s="596">
        <f t="shared" si="131"/>
        <v>0</v>
      </c>
      <c r="R506" s="596">
        <f t="shared" si="131"/>
        <v>0</v>
      </c>
      <c r="S506" s="596">
        <f t="shared" si="131"/>
        <v>0</v>
      </c>
      <c r="T506" s="596">
        <f t="shared" si="131"/>
        <v>0</v>
      </c>
      <c r="U506" s="596">
        <f t="shared" si="131"/>
        <v>0</v>
      </c>
      <c r="V506" s="596">
        <f t="shared" si="131"/>
        <v>0</v>
      </c>
      <c r="W506" s="596"/>
      <c r="X506" s="714"/>
      <c r="Y506" s="714"/>
    </row>
    <row r="507" spans="1:25" ht="22.5" customHeight="1" thickTop="1" thickBot="1">
      <c r="A507" s="594">
        <v>1</v>
      </c>
      <c r="B507" s="594">
        <v>2</v>
      </c>
      <c r="C507" s="675" t="s">
        <v>1377</v>
      </c>
      <c r="D507" s="675" t="s">
        <v>1379</v>
      </c>
      <c r="E507" s="675"/>
      <c r="F507" s="675"/>
      <c r="G507" s="675"/>
      <c r="H507" s="675"/>
      <c r="I507" s="675"/>
      <c r="J507" s="675"/>
      <c r="K507" s="671" t="s">
        <v>1406</v>
      </c>
      <c r="L507" s="596"/>
      <c r="M507" s="596"/>
      <c r="N507" s="596"/>
      <c r="O507" s="595">
        <f>+L507+M507-N507</f>
        <v>0</v>
      </c>
      <c r="P507" s="596"/>
      <c r="Q507" s="596"/>
      <c r="R507" s="596"/>
      <c r="S507" s="596"/>
      <c r="T507" s="596"/>
      <c r="U507" s="596"/>
      <c r="V507" s="596"/>
      <c r="W507" s="596"/>
      <c r="X507" s="714"/>
      <c r="Y507" s="714"/>
    </row>
    <row r="508" spans="1:25" ht="22.5" customHeight="1" thickTop="1" thickBot="1">
      <c r="A508" s="594">
        <v>1</v>
      </c>
      <c r="B508" s="594">
        <v>2</v>
      </c>
      <c r="C508" s="675" t="s">
        <v>1377</v>
      </c>
      <c r="D508" s="675" t="s">
        <v>1384</v>
      </c>
      <c r="E508" s="675"/>
      <c r="F508" s="675"/>
      <c r="G508" s="675"/>
      <c r="H508" s="675"/>
      <c r="I508" s="675"/>
      <c r="J508" s="675"/>
      <c r="K508" s="671" t="s">
        <v>1407</v>
      </c>
      <c r="L508" s="596"/>
      <c r="M508" s="596"/>
      <c r="N508" s="596"/>
      <c r="O508" s="595">
        <f>+L508+M508-N508</f>
        <v>0</v>
      </c>
      <c r="P508" s="596"/>
      <c r="Q508" s="596"/>
      <c r="R508" s="596"/>
      <c r="S508" s="596"/>
      <c r="T508" s="596"/>
      <c r="U508" s="596"/>
      <c r="V508" s="596"/>
      <c r="W508" s="596"/>
      <c r="X508" s="714"/>
      <c r="Y508" s="714"/>
    </row>
    <row r="509" spans="1:25" ht="22.5" customHeight="1" thickTop="1" thickBot="1">
      <c r="A509" s="594">
        <v>1</v>
      </c>
      <c r="B509" s="594">
        <v>2</v>
      </c>
      <c r="C509" s="675" t="s">
        <v>1377</v>
      </c>
      <c r="D509" s="675" t="s">
        <v>1389</v>
      </c>
      <c r="E509" s="675"/>
      <c r="F509" s="675"/>
      <c r="G509" s="675"/>
      <c r="H509" s="675"/>
      <c r="I509" s="675"/>
      <c r="J509" s="675"/>
      <c r="K509" s="671" t="s">
        <v>1408</v>
      </c>
      <c r="L509" s="596"/>
      <c r="M509" s="596"/>
      <c r="N509" s="596"/>
      <c r="O509" s="595">
        <f>+L509+M509-N509</f>
        <v>0</v>
      </c>
      <c r="P509" s="596"/>
      <c r="Q509" s="596"/>
      <c r="R509" s="596"/>
      <c r="S509" s="596"/>
      <c r="T509" s="596"/>
      <c r="U509" s="596"/>
      <c r="V509" s="596"/>
      <c r="W509" s="596"/>
      <c r="X509" s="714"/>
      <c r="Y509" s="714"/>
    </row>
    <row r="510" spans="1:25" ht="22.5" customHeight="1" thickTop="1" thickBot="1">
      <c r="A510" s="594">
        <v>1</v>
      </c>
      <c r="B510" s="594">
        <v>2</v>
      </c>
      <c r="C510" s="675" t="s">
        <v>1459</v>
      </c>
      <c r="D510" s="675"/>
      <c r="E510" s="675"/>
      <c r="F510" s="675"/>
      <c r="G510" s="675"/>
      <c r="H510" s="675"/>
      <c r="I510" s="675"/>
      <c r="J510" s="675"/>
      <c r="K510" s="670" t="s">
        <v>1600</v>
      </c>
      <c r="L510" s="596"/>
      <c r="M510" s="596"/>
      <c r="N510" s="596"/>
      <c r="O510" s="595">
        <f>+L510+M510-N510</f>
        <v>0</v>
      </c>
      <c r="P510" s="596"/>
      <c r="Q510" s="596"/>
      <c r="R510" s="596"/>
      <c r="S510" s="596"/>
      <c r="T510" s="596"/>
      <c r="U510" s="596"/>
      <c r="V510" s="596"/>
      <c r="W510" s="596"/>
      <c r="X510" s="714"/>
      <c r="Y510" s="714"/>
    </row>
    <row r="511" spans="1:25" ht="22.5" customHeight="1" thickTop="1" thickBot="1">
      <c r="A511" s="594">
        <v>1</v>
      </c>
      <c r="B511" s="594">
        <v>3</v>
      </c>
      <c r="C511" s="675"/>
      <c r="D511" s="675"/>
      <c r="E511" s="675"/>
      <c r="F511" s="675"/>
      <c r="G511" s="675"/>
      <c r="H511" s="675"/>
      <c r="I511" s="675"/>
      <c r="J511" s="675"/>
      <c r="K511" s="679" t="s">
        <v>1633</v>
      </c>
      <c r="L511" s="596">
        <f>+L512+L516</f>
        <v>0</v>
      </c>
      <c r="M511" s="596">
        <f t="shared" ref="M511:V511" si="132">+M512+M516</f>
        <v>0</v>
      </c>
      <c r="N511" s="596">
        <f t="shared" si="132"/>
        <v>0</v>
      </c>
      <c r="O511" s="596">
        <f t="shared" si="132"/>
        <v>0</v>
      </c>
      <c r="P511" s="596">
        <f t="shared" si="132"/>
        <v>0</v>
      </c>
      <c r="Q511" s="596">
        <f t="shared" si="132"/>
        <v>0</v>
      </c>
      <c r="R511" s="596">
        <f t="shared" si="132"/>
        <v>0</v>
      </c>
      <c r="S511" s="596">
        <f t="shared" si="132"/>
        <v>0</v>
      </c>
      <c r="T511" s="596">
        <f t="shared" si="132"/>
        <v>0</v>
      </c>
      <c r="U511" s="596">
        <f t="shared" si="132"/>
        <v>0</v>
      </c>
      <c r="V511" s="596">
        <f t="shared" si="132"/>
        <v>0</v>
      </c>
      <c r="W511" s="596"/>
      <c r="X511" s="714"/>
      <c r="Y511" s="714"/>
    </row>
    <row r="512" spans="1:25" ht="22.5" customHeight="1" thickTop="1" thickBot="1">
      <c r="A512" s="594">
        <v>1</v>
      </c>
      <c r="B512" s="594">
        <v>3</v>
      </c>
      <c r="C512" s="675" t="s">
        <v>1377</v>
      </c>
      <c r="D512" s="675"/>
      <c r="E512" s="675"/>
      <c r="F512" s="675"/>
      <c r="G512" s="675"/>
      <c r="H512" s="675"/>
      <c r="I512" s="675"/>
      <c r="J512" s="675"/>
      <c r="K512" s="670" t="s">
        <v>1409</v>
      </c>
      <c r="L512" s="596">
        <f>SUM(L513:L515)</f>
        <v>0</v>
      </c>
      <c r="M512" s="596">
        <f t="shared" ref="M512:V512" si="133">SUM(M513:M515)</f>
        <v>0</v>
      </c>
      <c r="N512" s="596">
        <f t="shared" si="133"/>
        <v>0</v>
      </c>
      <c r="O512" s="596">
        <f t="shared" si="133"/>
        <v>0</v>
      </c>
      <c r="P512" s="596">
        <f t="shared" si="133"/>
        <v>0</v>
      </c>
      <c r="Q512" s="596">
        <f t="shared" si="133"/>
        <v>0</v>
      </c>
      <c r="R512" s="596">
        <f t="shared" si="133"/>
        <v>0</v>
      </c>
      <c r="S512" s="596">
        <f t="shared" si="133"/>
        <v>0</v>
      </c>
      <c r="T512" s="596">
        <f t="shared" si="133"/>
        <v>0</v>
      </c>
      <c r="U512" s="596">
        <f t="shared" si="133"/>
        <v>0</v>
      </c>
      <c r="V512" s="596">
        <f t="shared" si="133"/>
        <v>0</v>
      </c>
      <c r="W512" s="596"/>
      <c r="X512" s="714"/>
      <c r="Y512" s="714"/>
    </row>
    <row r="513" spans="1:25" ht="22.5" customHeight="1" thickTop="1" thickBot="1">
      <c r="A513" s="594">
        <v>1</v>
      </c>
      <c r="B513" s="594">
        <v>3</v>
      </c>
      <c r="C513" s="675" t="s">
        <v>1377</v>
      </c>
      <c r="D513" s="675" t="s">
        <v>1379</v>
      </c>
      <c r="E513" s="675"/>
      <c r="F513" s="675"/>
      <c r="G513" s="675"/>
      <c r="H513" s="675"/>
      <c r="I513" s="675"/>
      <c r="J513" s="675"/>
      <c r="K513" s="671" t="s">
        <v>1410</v>
      </c>
      <c r="L513" s="596"/>
      <c r="M513" s="596"/>
      <c r="N513" s="596"/>
      <c r="O513" s="595">
        <f>+L513+M513-N513</f>
        <v>0</v>
      </c>
      <c r="P513" s="596"/>
      <c r="Q513" s="596"/>
      <c r="R513" s="596"/>
      <c r="S513" s="596"/>
      <c r="T513" s="596"/>
      <c r="U513" s="596"/>
      <c r="V513" s="596"/>
      <c r="W513" s="596"/>
      <c r="X513" s="714"/>
      <c r="Y513" s="714"/>
    </row>
    <row r="514" spans="1:25" ht="22.5" customHeight="1" thickTop="1" thickBot="1">
      <c r="A514" s="594">
        <v>1</v>
      </c>
      <c r="B514" s="594">
        <v>3</v>
      </c>
      <c r="C514" s="675" t="s">
        <v>1377</v>
      </c>
      <c r="D514" s="675" t="s">
        <v>1384</v>
      </c>
      <c r="E514" s="675"/>
      <c r="F514" s="675"/>
      <c r="G514" s="675"/>
      <c r="H514" s="675"/>
      <c r="I514" s="675"/>
      <c r="J514" s="675"/>
      <c r="K514" s="671" t="s">
        <v>1411</v>
      </c>
      <c r="L514" s="596"/>
      <c r="M514" s="596"/>
      <c r="N514" s="596"/>
      <c r="O514" s="595">
        <f>+L514+M514-N514</f>
        <v>0</v>
      </c>
      <c r="P514" s="596"/>
      <c r="Q514" s="596"/>
      <c r="R514" s="596"/>
      <c r="S514" s="596"/>
      <c r="T514" s="596"/>
      <c r="U514" s="596"/>
      <c r="V514" s="596"/>
      <c r="W514" s="596"/>
      <c r="X514" s="714"/>
      <c r="Y514" s="714"/>
    </row>
    <row r="515" spans="1:25" ht="22.5" customHeight="1" thickTop="1" thickBot="1">
      <c r="A515" s="594">
        <v>1</v>
      </c>
      <c r="B515" s="594">
        <v>3</v>
      </c>
      <c r="C515" s="675" t="s">
        <v>1377</v>
      </c>
      <c r="D515" s="675" t="s">
        <v>1389</v>
      </c>
      <c r="E515" s="675"/>
      <c r="F515" s="675"/>
      <c r="G515" s="675"/>
      <c r="H515" s="675"/>
      <c r="I515" s="675"/>
      <c r="J515" s="675"/>
      <c r="K515" s="671" t="s">
        <v>1412</v>
      </c>
      <c r="L515" s="596"/>
      <c r="M515" s="596"/>
      <c r="N515" s="596"/>
      <c r="O515" s="595">
        <f>+L515+M515-N515</f>
        <v>0</v>
      </c>
      <c r="P515" s="596"/>
      <c r="Q515" s="596"/>
      <c r="R515" s="596"/>
      <c r="S515" s="596"/>
      <c r="T515" s="596"/>
      <c r="U515" s="596"/>
      <c r="V515" s="596"/>
      <c r="W515" s="596"/>
      <c r="X515" s="714"/>
      <c r="Y515" s="714"/>
    </row>
    <row r="516" spans="1:25" ht="22.5" customHeight="1" thickTop="1" thickBot="1">
      <c r="A516" s="594">
        <v>1</v>
      </c>
      <c r="B516" s="594">
        <v>3</v>
      </c>
      <c r="C516" s="675" t="s">
        <v>1459</v>
      </c>
      <c r="D516" s="675"/>
      <c r="E516" s="675"/>
      <c r="F516" s="675"/>
      <c r="G516" s="675"/>
      <c r="H516" s="675"/>
      <c r="I516" s="675"/>
      <c r="J516" s="675"/>
      <c r="K516" s="670" t="s">
        <v>1413</v>
      </c>
      <c r="L516" s="596"/>
      <c r="M516" s="596"/>
      <c r="N516" s="596"/>
      <c r="O516" s="595">
        <f>+L516+M516-N516</f>
        <v>0</v>
      </c>
      <c r="P516" s="596"/>
      <c r="Q516" s="596"/>
      <c r="R516" s="596"/>
      <c r="S516" s="596"/>
      <c r="T516" s="596"/>
      <c r="U516" s="596"/>
      <c r="V516" s="596"/>
      <c r="W516" s="596"/>
      <c r="X516" s="714"/>
      <c r="Y516" s="714"/>
    </row>
    <row r="517" spans="1:25" ht="22.5" customHeight="1" thickTop="1" thickBot="1">
      <c r="A517" s="594">
        <v>1</v>
      </c>
      <c r="B517" s="594">
        <v>4</v>
      </c>
      <c r="C517" s="675"/>
      <c r="D517" s="675"/>
      <c r="E517" s="675"/>
      <c r="F517" s="675"/>
      <c r="G517" s="675"/>
      <c r="H517" s="675"/>
      <c r="I517" s="675"/>
      <c r="J517" s="675"/>
      <c r="K517" s="588" t="s">
        <v>1414</v>
      </c>
      <c r="L517" s="596"/>
      <c r="M517" s="596"/>
      <c r="N517" s="596"/>
      <c r="O517" s="595">
        <f>+L517+M517-N517</f>
        <v>0</v>
      </c>
      <c r="P517" s="596"/>
      <c r="Q517" s="596"/>
      <c r="R517" s="596"/>
      <c r="S517" s="596"/>
      <c r="T517" s="596"/>
      <c r="U517" s="596"/>
      <c r="V517" s="596"/>
      <c r="W517" s="596"/>
      <c r="X517" s="714"/>
      <c r="Y517" s="714"/>
    </row>
    <row r="518" spans="1:25" ht="22.5" customHeight="1" thickTop="1" thickBot="1">
      <c r="A518" s="594">
        <v>1</v>
      </c>
      <c r="B518" s="675" t="s">
        <v>2113</v>
      </c>
      <c r="C518" s="675"/>
      <c r="D518" s="675"/>
      <c r="E518" s="675"/>
      <c r="F518" s="675"/>
      <c r="G518" s="675"/>
      <c r="H518" s="675"/>
      <c r="I518" s="675"/>
      <c r="J518" s="675"/>
      <c r="K518" s="588" t="s">
        <v>1415</v>
      </c>
      <c r="L518" s="596">
        <f>+L519+L523+L524</f>
        <v>0</v>
      </c>
      <c r="M518" s="596">
        <f t="shared" ref="M518:V518" si="134">+M519+M523+M524</f>
        <v>0</v>
      </c>
      <c r="N518" s="596">
        <f t="shared" si="134"/>
        <v>0</v>
      </c>
      <c r="O518" s="596">
        <f t="shared" si="134"/>
        <v>0</v>
      </c>
      <c r="P518" s="596">
        <f t="shared" si="134"/>
        <v>0</v>
      </c>
      <c r="Q518" s="596">
        <f t="shared" si="134"/>
        <v>0</v>
      </c>
      <c r="R518" s="596">
        <f t="shared" si="134"/>
        <v>0</v>
      </c>
      <c r="S518" s="596">
        <f t="shared" si="134"/>
        <v>0</v>
      </c>
      <c r="T518" s="596">
        <f t="shared" si="134"/>
        <v>0</v>
      </c>
      <c r="U518" s="596">
        <f t="shared" si="134"/>
        <v>0</v>
      </c>
      <c r="V518" s="596">
        <f t="shared" si="134"/>
        <v>0</v>
      </c>
      <c r="W518" s="596"/>
      <c r="X518" s="714"/>
      <c r="Y518" s="714"/>
    </row>
    <row r="519" spans="1:25" ht="22.5" customHeight="1" thickTop="1" thickBot="1">
      <c r="A519" s="594">
        <v>1</v>
      </c>
      <c r="B519" s="675" t="s">
        <v>2113</v>
      </c>
      <c r="C519" s="675" t="s">
        <v>1377</v>
      </c>
      <c r="D519" s="675"/>
      <c r="E519" s="675"/>
      <c r="F519" s="675"/>
      <c r="G519" s="675"/>
      <c r="H519" s="675"/>
      <c r="I519" s="675"/>
      <c r="J519" s="675"/>
      <c r="K519" s="672" t="s">
        <v>1416</v>
      </c>
      <c r="L519" s="596">
        <f>SUM(L520:L522)</f>
        <v>0</v>
      </c>
      <c r="M519" s="596">
        <f t="shared" ref="M519:V519" si="135">SUM(M520:M522)</f>
        <v>0</v>
      </c>
      <c r="N519" s="596">
        <f t="shared" si="135"/>
        <v>0</v>
      </c>
      <c r="O519" s="596">
        <f t="shared" si="135"/>
        <v>0</v>
      </c>
      <c r="P519" s="596">
        <f t="shared" si="135"/>
        <v>0</v>
      </c>
      <c r="Q519" s="596">
        <f t="shared" si="135"/>
        <v>0</v>
      </c>
      <c r="R519" s="596">
        <f t="shared" si="135"/>
        <v>0</v>
      </c>
      <c r="S519" s="596">
        <f t="shared" si="135"/>
        <v>0</v>
      </c>
      <c r="T519" s="596">
        <f t="shared" si="135"/>
        <v>0</v>
      </c>
      <c r="U519" s="596">
        <f t="shared" si="135"/>
        <v>0</v>
      </c>
      <c r="V519" s="596">
        <f t="shared" si="135"/>
        <v>0</v>
      </c>
      <c r="W519" s="596"/>
      <c r="X519" s="714"/>
      <c r="Y519" s="714"/>
    </row>
    <row r="520" spans="1:25" ht="22.5" customHeight="1" thickTop="1" thickBot="1">
      <c r="A520" s="594">
        <v>1</v>
      </c>
      <c r="B520" s="675" t="s">
        <v>2113</v>
      </c>
      <c r="C520" s="675" t="s">
        <v>1377</v>
      </c>
      <c r="D520" s="675" t="s">
        <v>1379</v>
      </c>
      <c r="E520" s="675"/>
      <c r="F520" s="675"/>
      <c r="G520" s="675"/>
      <c r="H520" s="675"/>
      <c r="I520" s="675"/>
      <c r="J520" s="675"/>
      <c r="K520" s="671" t="s">
        <v>1601</v>
      </c>
      <c r="L520" s="596"/>
      <c r="M520" s="596"/>
      <c r="N520" s="596"/>
      <c r="O520" s="595">
        <f>+L520+M520-N520</f>
        <v>0</v>
      </c>
      <c r="P520" s="596"/>
      <c r="Q520" s="596"/>
      <c r="R520" s="596"/>
      <c r="S520" s="596"/>
      <c r="T520" s="596"/>
      <c r="U520" s="596"/>
      <c r="V520" s="596"/>
      <c r="W520" s="596"/>
      <c r="X520" s="714"/>
      <c r="Y520" s="714"/>
    </row>
    <row r="521" spans="1:25" ht="22.5" customHeight="1" thickTop="1" thickBot="1">
      <c r="A521" s="594">
        <v>1</v>
      </c>
      <c r="B521" s="675" t="s">
        <v>2113</v>
      </c>
      <c r="C521" s="675" t="s">
        <v>1377</v>
      </c>
      <c r="D521" s="675" t="s">
        <v>1384</v>
      </c>
      <c r="E521" s="675"/>
      <c r="F521" s="675"/>
      <c r="G521" s="675"/>
      <c r="H521" s="675"/>
      <c r="I521" s="675"/>
      <c r="J521" s="675"/>
      <c r="K521" s="671" t="s">
        <v>1602</v>
      </c>
      <c r="L521" s="596"/>
      <c r="M521" s="596"/>
      <c r="N521" s="596"/>
      <c r="O521" s="595">
        <f>+L521+M521-N521</f>
        <v>0</v>
      </c>
      <c r="P521" s="596"/>
      <c r="Q521" s="596"/>
      <c r="R521" s="596"/>
      <c r="S521" s="596"/>
      <c r="T521" s="596"/>
      <c r="U521" s="596"/>
      <c r="V521" s="596"/>
      <c r="W521" s="596"/>
      <c r="X521" s="714"/>
      <c r="Y521" s="714"/>
    </row>
    <row r="522" spans="1:25" ht="22.5" customHeight="1" thickTop="1" thickBot="1">
      <c r="A522" s="594">
        <v>1</v>
      </c>
      <c r="B522" s="675" t="s">
        <v>2113</v>
      </c>
      <c r="C522" s="675" t="s">
        <v>1377</v>
      </c>
      <c r="D522" s="675" t="s">
        <v>1389</v>
      </c>
      <c r="E522" s="675"/>
      <c r="F522" s="675"/>
      <c r="G522" s="675"/>
      <c r="H522" s="675"/>
      <c r="I522" s="675"/>
      <c r="J522" s="675"/>
      <c r="K522" s="671" t="s">
        <v>1603</v>
      </c>
      <c r="L522" s="596"/>
      <c r="M522" s="596"/>
      <c r="N522" s="596"/>
      <c r="O522" s="595">
        <f>+L522+M522-N522</f>
        <v>0</v>
      </c>
      <c r="P522" s="596"/>
      <c r="Q522" s="596"/>
      <c r="R522" s="596"/>
      <c r="S522" s="596"/>
      <c r="T522" s="596"/>
      <c r="U522" s="596"/>
      <c r="V522" s="596"/>
      <c r="W522" s="596"/>
      <c r="X522" s="714"/>
      <c r="Y522" s="714"/>
    </row>
    <row r="523" spans="1:25" ht="22.5" customHeight="1" thickTop="1" thickBot="1">
      <c r="A523" s="594">
        <v>1</v>
      </c>
      <c r="B523" s="675" t="s">
        <v>2113</v>
      </c>
      <c r="C523" s="675" t="s">
        <v>1459</v>
      </c>
      <c r="D523" s="675"/>
      <c r="E523" s="675"/>
      <c r="F523" s="675"/>
      <c r="G523" s="675"/>
      <c r="H523" s="675"/>
      <c r="I523" s="675"/>
      <c r="J523" s="675"/>
      <c r="K523" s="672" t="s">
        <v>1417</v>
      </c>
      <c r="L523" s="596"/>
      <c r="M523" s="596"/>
      <c r="N523" s="596"/>
      <c r="O523" s="595">
        <f>+L523+M523-N523</f>
        <v>0</v>
      </c>
      <c r="P523" s="596"/>
      <c r="Q523" s="596"/>
      <c r="R523" s="596"/>
      <c r="S523" s="596"/>
      <c r="T523" s="596"/>
      <c r="U523" s="596"/>
      <c r="V523" s="596"/>
      <c r="W523" s="596"/>
      <c r="X523" s="714"/>
      <c r="Y523" s="714"/>
    </row>
    <row r="524" spans="1:25" ht="22.5" customHeight="1" thickTop="1" thickBot="1">
      <c r="A524" s="594">
        <v>1</v>
      </c>
      <c r="B524" s="675" t="s">
        <v>2113</v>
      </c>
      <c r="C524" s="675" t="s">
        <v>1796</v>
      </c>
      <c r="D524" s="675"/>
      <c r="E524" s="675"/>
      <c r="F524" s="675"/>
      <c r="G524" s="675"/>
      <c r="H524" s="675"/>
      <c r="I524" s="675"/>
      <c r="J524" s="675"/>
      <c r="K524" s="672" t="s">
        <v>1418</v>
      </c>
      <c r="L524" s="596"/>
      <c r="M524" s="596"/>
      <c r="N524" s="596"/>
      <c r="O524" s="595">
        <f>+L524+M524-N524</f>
        <v>0</v>
      </c>
      <c r="P524" s="596"/>
      <c r="Q524" s="596"/>
      <c r="R524" s="596"/>
      <c r="S524" s="596"/>
      <c r="T524" s="596"/>
      <c r="U524" s="596"/>
      <c r="V524" s="596"/>
      <c r="W524" s="596"/>
      <c r="X524" s="714"/>
      <c r="Y524" s="714"/>
    </row>
    <row r="525" spans="1:25" ht="22.5" customHeight="1" thickTop="1">
      <c r="A525" s="718"/>
      <c r="B525" s="718"/>
      <c r="C525" s="719"/>
      <c r="D525" s="719"/>
      <c r="E525" s="719"/>
      <c r="F525" s="719"/>
      <c r="G525" s="719"/>
      <c r="H525" s="719"/>
      <c r="I525" s="719"/>
      <c r="J525" s="719"/>
      <c r="K525" s="720"/>
      <c r="L525" s="721"/>
      <c r="M525" s="721"/>
      <c r="N525" s="721"/>
      <c r="O525" s="721"/>
      <c r="P525" s="721"/>
      <c r="Q525" s="721"/>
      <c r="R525" s="721"/>
      <c r="S525" s="721"/>
      <c r="T525" s="721"/>
      <c r="U525" s="721"/>
      <c r="V525" s="722"/>
      <c r="W525" s="718"/>
      <c r="X525" s="723"/>
      <c r="Y525" s="723"/>
    </row>
    <row r="526" spans="1:25" ht="22.5" customHeight="1">
      <c r="A526" s="718"/>
      <c r="B526" s="719"/>
      <c r="C526" s="719"/>
      <c r="D526" s="719"/>
      <c r="E526" s="719"/>
      <c r="F526" s="719"/>
      <c r="G526" s="719"/>
      <c r="H526" s="719"/>
      <c r="I526" s="719"/>
      <c r="J526" s="719"/>
      <c r="K526" s="720"/>
      <c r="L526" s="721"/>
      <c r="M526" s="721"/>
      <c r="N526" s="721"/>
      <c r="O526" s="721"/>
      <c r="P526" s="721"/>
      <c r="Q526" s="721"/>
      <c r="R526" s="721"/>
      <c r="S526" s="721"/>
      <c r="T526" s="721"/>
      <c r="U526" s="721"/>
      <c r="V526" s="722"/>
      <c r="W526" s="718"/>
      <c r="X526" s="723"/>
      <c r="Y526" s="723"/>
    </row>
    <row r="527" spans="1:25" ht="22.5" customHeight="1">
      <c r="A527" s="718"/>
      <c r="B527" s="718"/>
      <c r="C527" s="719"/>
      <c r="D527" s="719"/>
      <c r="E527" s="719"/>
      <c r="F527" s="719"/>
      <c r="G527" s="719"/>
      <c r="H527" s="719"/>
      <c r="I527" s="719"/>
      <c r="J527" s="719"/>
      <c r="K527" s="720"/>
      <c r="L527" s="721"/>
      <c r="M527" s="721"/>
      <c r="N527" s="721"/>
      <c r="O527" s="721"/>
      <c r="P527" s="721"/>
      <c r="Q527" s="721"/>
      <c r="R527" s="721"/>
      <c r="S527" s="721"/>
      <c r="T527" s="721"/>
      <c r="U527" s="721"/>
      <c r="V527" s="722"/>
      <c r="W527" s="718"/>
      <c r="X527" s="723"/>
      <c r="Y527" s="723"/>
    </row>
    <row r="528" spans="1:25" ht="22.5" customHeight="1">
      <c r="A528" s="718"/>
      <c r="B528" s="718"/>
      <c r="C528" s="719"/>
      <c r="D528" s="719"/>
      <c r="E528" s="719"/>
      <c r="F528" s="719"/>
      <c r="G528" s="719"/>
      <c r="H528" s="719"/>
      <c r="I528" s="719"/>
      <c r="J528" s="719"/>
      <c r="K528" s="720"/>
      <c r="L528" s="721"/>
      <c r="M528" s="721"/>
      <c r="N528" s="721"/>
      <c r="O528" s="721"/>
      <c r="P528" s="721"/>
      <c r="Q528" s="721"/>
      <c r="R528" s="721"/>
      <c r="S528" s="721"/>
      <c r="T528" s="721"/>
      <c r="U528" s="721"/>
      <c r="V528" s="722"/>
      <c r="W528" s="718"/>
      <c r="X528" s="723"/>
      <c r="Y528" s="723"/>
    </row>
    <row r="529" spans="1:25" ht="22.5" customHeight="1">
      <c r="A529" s="718"/>
      <c r="B529" s="719"/>
      <c r="C529" s="719"/>
      <c r="D529" s="719"/>
      <c r="E529" s="719"/>
      <c r="F529" s="719"/>
      <c r="G529" s="719"/>
      <c r="H529" s="719"/>
      <c r="I529" s="719"/>
      <c r="J529" s="719"/>
      <c r="K529" s="720"/>
      <c r="L529" s="721"/>
      <c r="M529" s="721"/>
      <c r="N529" s="721"/>
      <c r="O529" s="721"/>
      <c r="P529" s="721"/>
      <c r="Q529" s="721"/>
      <c r="R529" s="721"/>
      <c r="S529" s="721"/>
      <c r="T529" s="721"/>
      <c r="U529" s="721"/>
      <c r="V529" s="722"/>
      <c r="W529" s="718"/>
      <c r="X529" s="723"/>
      <c r="Y529" s="723"/>
    </row>
    <row r="530" spans="1:25" ht="22.5" customHeight="1">
      <c r="A530" s="718"/>
      <c r="B530" s="718"/>
      <c r="C530" s="719"/>
      <c r="D530" s="719"/>
      <c r="E530" s="719"/>
      <c r="F530" s="719"/>
      <c r="G530" s="719"/>
      <c r="H530" s="719"/>
      <c r="I530" s="719"/>
      <c r="J530" s="719"/>
      <c r="K530" s="720"/>
      <c r="L530" s="721"/>
      <c r="M530" s="721"/>
      <c r="N530" s="721"/>
      <c r="O530" s="721"/>
      <c r="P530" s="721"/>
      <c r="Q530" s="721"/>
      <c r="R530" s="721"/>
      <c r="S530" s="721"/>
      <c r="T530" s="721"/>
      <c r="U530" s="721"/>
      <c r="V530" s="722"/>
      <c r="W530" s="718"/>
      <c r="X530" s="723"/>
      <c r="Y530" s="723"/>
    </row>
    <row r="531" spans="1:25" ht="22.5" customHeight="1">
      <c r="A531" s="718"/>
      <c r="B531" s="719"/>
      <c r="C531" s="719"/>
      <c r="D531" s="719"/>
      <c r="E531" s="719"/>
      <c r="F531" s="719"/>
      <c r="G531" s="719"/>
      <c r="H531" s="719"/>
      <c r="I531" s="719"/>
      <c r="J531" s="719"/>
      <c r="K531" s="720"/>
      <c r="L531" s="721"/>
      <c r="M531" s="721"/>
      <c r="N531" s="721"/>
      <c r="O531" s="721"/>
      <c r="P531" s="721"/>
      <c r="Q531" s="721"/>
      <c r="R531" s="721"/>
      <c r="S531" s="721"/>
      <c r="T531" s="721"/>
      <c r="U531" s="721"/>
      <c r="V531" s="722"/>
      <c r="W531" s="718"/>
      <c r="X531" s="723"/>
      <c r="Y531" s="723"/>
    </row>
    <row r="532" spans="1:25" ht="22.5" customHeight="1">
      <c r="A532" s="718"/>
      <c r="B532" s="718"/>
      <c r="C532" s="719"/>
      <c r="D532" s="719"/>
      <c r="E532" s="719"/>
      <c r="F532" s="719"/>
      <c r="G532" s="719"/>
      <c r="H532" s="719"/>
      <c r="I532" s="719"/>
      <c r="J532" s="719"/>
      <c r="K532" s="720"/>
      <c r="L532" s="721"/>
      <c r="M532" s="721"/>
      <c r="N532" s="721"/>
      <c r="O532" s="721"/>
      <c r="P532" s="721"/>
      <c r="Q532" s="721"/>
      <c r="R532" s="721"/>
      <c r="S532" s="721"/>
      <c r="T532" s="721"/>
      <c r="U532" s="721"/>
      <c r="V532" s="722"/>
      <c r="W532" s="718"/>
      <c r="X532" s="723"/>
      <c r="Y532" s="723"/>
    </row>
    <row r="533" spans="1:25" ht="22.5" customHeight="1">
      <c r="A533" s="718"/>
      <c r="B533" s="719"/>
      <c r="C533" s="719"/>
      <c r="D533" s="719"/>
      <c r="E533" s="719"/>
      <c r="F533" s="719"/>
      <c r="G533" s="719"/>
      <c r="H533" s="719"/>
      <c r="I533" s="719"/>
      <c r="J533" s="719"/>
      <c r="K533" s="720"/>
      <c r="L533" s="721"/>
      <c r="M533" s="721"/>
      <c r="N533" s="721"/>
      <c r="O533" s="721"/>
      <c r="P533" s="721"/>
      <c r="Q533" s="721"/>
      <c r="R533" s="721"/>
      <c r="S533" s="721"/>
      <c r="T533" s="721"/>
      <c r="U533" s="721"/>
      <c r="V533" s="722"/>
      <c r="W533" s="718"/>
      <c r="X533" s="723"/>
      <c r="Y533" s="723"/>
    </row>
    <row r="534" spans="1:25" ht="22.5" customHeight="1">
      <c r="A534" s="718"/>
      <c r="B534" s="718"/>
      <c r="C534" s="719"/>
      <c r="D534" s="719"/>
      <c r="E534" s="719"/>
      <c r="F534" s="719"/>
      <c r="G534" s="719"/>
      <c r="H534" s="719"/>
      <c r="I534" s="719"/>
      <c r="J534" s="719"/>
      <c r="K534" s="720"/>
      <c r="L534" s="721"/>
      <c r="M534" s="721"/>
      <c r="N534" s="721"/>
      <c r="O534" s="721"/>
      <c r="P534" s="721"/>
      <c r="Q534" s="721"/>
      <c r="R534" s="721"/>
      <c r="S534" s="721"/>
      <c r="T534" s="721"/>
      <c r="U534" s="721"/>
      <c r="V534" s="722"/>
      <c r="W534" s="718"/>
      <c r="X534" s="723"/>
      <c r="Y534" s="723"/>
    </row>
    <row r="535" spans="1:25" ht="22.5" customHeight="1">
      <c r="A535" s="718"/>
      <c r="B535" s="719"/>
      <c r="C535" s="719"/>
      <c r="D535" s="719"/>
      <c r="E535" s="719"/>
      <c r="F535" s="719"/>
      <c r="G535" s="719"/>
      <c r="H535" s="719"/>
      <c r="I535" s="719"/>
      <c r="J535" s="719"/>
      <c r="K535" s="720"/>
      <c r="L535" s="721"/>
      <c r="M535" s="721"/>
      <c r="N535" s="721"/>
      <c r="O535" s="721"/>
      <c r="P535" s="721"/>
      <c r="Q535" s="721"/>
      <c r="R535" s="721"/>
      <c r="S535" s="721"/>
      <c r="T535" s="721"/>
      <c r="U535" s="721"/>
      <c r="V535" s="722"/>
      <c r="W535" s="718"/>
      <c r="X535" s="723"/>
      <c r="Y535" s="723"/>
    </row>
    <row r="536" spans="1:25" ht="22.5" customHeight="1">
      <c r="A536" s="718"/>
      <c r="B536" s="718"/>
      <c r="C536" s="719"/>
      <c r="D536" s="719"/>
      <c r="E536" s="719"/>
      <c r="F536" s="719"/>
      <c r="G536" s="719"/>
      <c r="H536" s="719"/>
      <c r="I536" s="719"/>
      <c r="J536" s="719"/>
      <c r="K536" s="720"/>
      <c r="L536" s="721"/>
      <c r="M536" s="721"/>
      <c r="N536" s="721"/>
      <c r="O536" s="721"/>
      <c r="P536" s="721"/>
      <c r="Q536" s="721"/>
      <c r="R536" s="721"/>
      <c r="S536" s="721"/>
      <c r="T536" s="721"/>
      <c r="U536" s="721"/>
      <c r="V536" s="722"/>
      <c r="W536" s="718"/>
      <c r="X536" s="723"/>
      <c r="Y536" s="723"/>
    </row>
    <row r="537" spans="1:25" ht="22.5" customHeight="1">
      <c r="A537" s="718"/>
      <c r="B537" s="719"/>
      <c r="C537" s="719"/>
      <c r="D537" s="719"/>
      <c r="E537" s="719"/>
      <c r="F537" s="719"/>
      <c r="G537" s="719"/>
      <c r="H537" s="719"/>
      <c r="I537" s="719"/>
      <c r="J537" s="719"/>
      <c r="K537" s="720"/>
      <c r="L537" s="721"/>
      <c r="M537" s="721"/>
      <c r="N537" s="721"/>
      <c r="O537" s="721"/>
      <c r="P537" s="721"/>
      <c r="Q537" s="721"/>
      <c r="R537" s="721"/>
      <c r="S537" s="721"/>
      <c r="T537" s="721"/>
      <c r="U537" s="721"/>
      <c r="V537" s="722"/>
      <c r="W537" s="718"/>
      <c r="X537" s="723"/>
      <c r="Y537" s="723"/>
    </row>
    <row r="538" spans="1:25" ht="22.5" customHeight="1">
      <c r="A538" s="718"/>
      <c r="B538" s="718"/>
      <c r="C538" s="719"/>
      <c r="D538" s="719"/>
      <c r="E538" s="719"/>
      <c r="F538" s="719"/>
      <c r="G538" s="719"/>
      <c r="H538" s="719"/>
      <c r="I538" s="719"/>
      <c r="J538" s="719"/>
      <c r="K538" s="720"/>
      <c r="L538" s="721"/>
      <c r="M538" s="721"/>
      <c r="N538" s="721"/>
      <c r="O538" s="721"/>
      <c r="P538" s="721"/>
      <c r="Q538" s="721"/>
      <c r="R538" s="721"/>
      <c r="S538" s="721"/>
      <c r="T538" s="721"/>
      <c r="U538" s="721"/>
      <c r="V538" s="722"/>
      <c r="W538" s="718"/>
      <c r="X538" s="723"/>
      <c r="Y538" s="723"/>
    </row>
    <row r="539" spans="1:25" ht="22.5" customHeight="1">
      <c r="A539" s="718"/>
      <c r="B539" s="719"/>
      <c r="C539" s="719"/>
      <c r="D539" s="719"/>
      <c r="E539" s="719"/>
      <c r="F539" s="719"/>
      <c r="G539" s="719"/>
      <c r="H539" s="719"/>
      <c r="I539" s="719"/>
      <c r="J539" s="719"/>
      <c r="K539" s="720"/>
      <c r="L539" s="721"/>
      <c r="M539" s="721"/>
      <c r="N539" s="721"/>
      <c r="O539" s="721"/>
      <c r="P539" s="721"/>
      <c r="Q539" s="721"/>
      <c r="R539" s="721"/>
      <c r="S539" s="721"/>
      <c r="T539" s="721"/>
      <c r="U539" s="721"/>
      <c r="V539" s="722"/>
      <c r="W539" s="718"/>
      <c r="X539" s="723"/>
      <c r="Y539" s="723"/>
    </row>
    <row r="540" spans="1:25" s="185" customFormat="1" ht="22.5" customHeight="1">
      <c r="A540" s="718"/>
      <c r="B540" s="719"/>
      <c r="C540" s="719"/>
      <c r="D540" s="719"/>
      <c r="E540" s="719"/>
      <c r="F540" s="719"/>
      <c r="G540" s="719"/>
      <c r="H540" s="724"/>
      <c r="I540" s="724"/>
      <c r="J540" s="724"/>
      <c r="K540" s="725"/>
      <c r="L540" s="726"/>
      <c r="M540" s="726"/>
      <c r="N540" s="726"/>
      <c r="O540" s="726"/>
      <c r="P540" s="726"/>
      <c r="Q540" s="726"/>
      <c r="R540" s="726"/>
      <c r="S540" s="726"/>
      <c r="T540" s="726"/>
      <c r="U540" s="726"/>
      <c r="V540" s="727"/>
      <c r="W540" s="728"/>
      <c r="X540" s="723"/>
      <c r="Y540" s="723"/>
    </row>
    <row r="541" spans="1:25" s="185" customFormat="1" ht="22.5" customHeight="1">
      <c r="A541" s="718"/>
      <c r="B541" s="719"/>
      <c r="C541" s="719"/>
      <c r="D541" s="719"/>
      <c r="E541" s="719"/>
      <c r="F541" s="719"/>
      <c r="G541" s="719"/>
      <c r="H541" s="724"/>
      <c r="I541" s="724"/>
      <c r="J541" s="724"/>
      <c r="K541" s="725"/>
      <c r="L541" s="726"/>
      <c r="M541" s="726"/>
      <c r="N541" s="726"/>
      <c r="O541" s="726"/>
      <c r="P541" s="726"/>
      <c r="Q541" s="726"/>
      <c r="R541" s="726"/>
      <c r="S541" s="726"/>
      <c r="T541" s="726"/>
      <c r="U541" s="726"/>
      <c r="V541" s="727"/>
      <c r="W541" s="728"/>
      <c r="X541" s="723"/>
      <c r="Y541" s="723"/>
    </row>
    <row r="542" spans="1:25" ht="22.5" customHeight="1">
      <c r="A542" s="718"/>
      <c r="B542" s="719"/>
      <c r="C542" s="719"/>
      <c r="D542" s="719"/>
      <c r="E542" s="719"/>
      <c r="F542" s="719"/>
      <c r="G542" s="719"/>
      <c r="H542" s="719"/>
      <c r="I542" s="719"/>
      <c r="J542" s="719"/>
      <c r="K542" s="720"/>
      <c r="L542" s="721"/>
      <c r="M542" s="721"/>
      <c r="N542" s="721"/>
      <c r="O542" s="721"/>
      <c r="P542" s="721"/>
      <c r="Q542" s="721"/>
      <c r="R542" s="721"/>
      <c r="S542" s="721"/>
      <c r="T542" s="721"/>
      <c r="U542" s="721"/>
      <c r="V542" s="722"/>
      <c r="W542" s="718"/>
      <c r="X542" s="723"/>
      <c r="Y542" s="723"/>
    </row>
    <row r="543" spans="1:25" ht="22.5" customHeight="1">
      <c r="A543" s="718"/>
      <c r="B543" s="719"/>
      <c r="C543" s="719"/>
      <c r="D543" s="719"/>
      <c r="E543" s="719"/>
      <c r="F543" s="719"/>
      <c r="G543" s="719"/>
      <c r="H543" s="719"/>
      <c r="I543" s="719"/>
      <c r="J543" s="719"/>
      <c r="K543" s="720"/>
      <c r="L543" s="721"/>
      <c r="M543" s="721"/>
      <c r="N543" s="721"/>
      <c r="O543" s="721"/>
      <c r="P543" s="721"/>
      <c r="Q543" s="721"/>
      <c r="R543" s="721"/>
      <c r="S543" s="721"/>
      <c r="T543" s="721"/>
      <c r="U543" s="721"/>
      <c r="V543" s="722"/>
      <c r="W543" s="718"/>
      <c r="X543" s="723"/>
      <c r="Y543" s="723"/>
    </row>
    <row r="544" spans="1:25" ht="22.5" customHeight="1">
      <c r="A544" s="718"/>
      <c r="B544" s="719"/>
      <c r="C544" s="719"/>
      <c r="D544" s="719"/>
      <c r="E544" s="719"/>
      <c r="F544" s="719"/>
      <c r="G544" s="719"/>
      <c r="H544" s="719"/>
      <c r="I544" s="719"/>
      <c r="J544" s="719"/>
      <c r="K544" s="720"/>
      <c r="L544" s="721"/>
      <c r="M544" s="721"/>
      <c r="N544" s="721"/>
      <c r="O544" s="721"/>
      <c r="P544" s="721"/>
      <c r="Q544" s="721"/>
      <c r="R544" s="721"/>
      <c r="S544" s="721"/>
      <c r="T544" s="721"/>
      <c r="U544" s="721"/>
      <c r="V544" s="722"/>
      <c r="W544" s="718"/>
      <c r="X544" s="723"/>
      <c r="Y544" s="723"/>
    </row>
    <row r="545" spans="1:25" ht="22.5" customHeight="1">
      <c r="A545" s="718"/>
      <c r="B545" s="719"/>
      <c r="C545" s="719"/>
      <c r="D545" s="719"/>
      <c r="E545" s="719"/>
      <c r="F545" s="719"/>
      <c r="G545" s="719"/>
      <c r="H545" s="719"/>
      <c r="I545" s="719"/>
      <c r="J545" s="719"/>
      <c r="K545" s="720"/>
      <c r="L545" s="721"/>
      <c r="M545" s="721"/>
      <c r="N545" s="721"/>
      <c r="O545" s="721"/>
      <c r="P545" s="721"/>
      <c r="Q545" s="721"/>
      <c r="R545" s="721"/>
      <c r="S545" s="721"/>
      <c r="T545" s="721"/>
      <c r="U545" s="721"/>
      <c r="V545" s="722"/>
      <c r="W545" s="718"/>
      <c r="X545" s="723"/>
      <c r="Y545" s="723"/>
    </row>
    <row r="546" spans="1:25" ht="22.5" customHeight="1">
      <c r="A546" s="718"/>
      <c r="B546" s="719"/>
      <c r="C546" s="719"/>
      <c r="D546" s="719"/>
      <c r="E546" s="719"/>
      <c r="F546" s="719"/>
      <c r="G546" s="719"/>
      <c r="H546" s="719"/>
      <c r="I546" s="719"/>
      <c r="J546" s="719"/>
      <c r="K546" s="720"/>
      <c r="L546" s="721"/>
      <c r="M546" s="721"/>
      <c r="N546" s="721"/>
      <c r="O546" s="721"/>
      <c r="P546" s="721"/>
      <c r="Q546" s="721"/>
      <c r="R546" s="721"/>
      <c r="S546" s="721"/>
      <c r="T546" s="721"/>
      <c r="U546" s="721"/>
      <c r="V546" s="722"/>
      <c r="W546" s="718"/>
      <c r="X546" s="723"/>
      <c r="Y546" s="723"/>
    </row>
    <row r="547" spans="1:25" ht="22.5" customHeight="1">
      <c r="A547" s="718"/>
      <c r="B547" s="719"/>
      <c r="C547" s="719"/>
      <c r="D547" s="719"/>
      <c r="E547" s="719"/>
      <c r="F547" s="719"/>
      <c r="G547" s="719"/>
      <c r="H547" s="719"/>
      <c r="I547" s="719"/>
      <c r="J547" s="719"/>
      <c r="K547" s="720"/>
      <c r="L547" s="721"/>
      <c r="M547" s="721"/>
      <c r="N547" s="721"/>
      <c r="O547" s="721"/>
      <c r="P547" s="721"/>
      <c r="Q547" s="721"/>
      <c r="R547" s="721"/>
      <c r="S547" s="721"/>
      <c r="T547" s="721"/>
      <c r="U547" s="721"/>
      <c r="V547" s="722"/>
      <c r="W547" s="718"/>
      <c r="X547" s="723"/>
      <c r="Y547" s="723"/>
    </row>
    <row r="548" spans="1:25" ht="22.5" customHeight="1">
      <c r="A548" s="718"/>
      <c r="B548" s="719"/>
      <c r="C548" s="719"/>
      <c r="D548" s="719"/>
      <c r="E548" s="719"/>
      <c r="F548" s="719"/>
      <c r="G548" s="719"/>
      <c r="H548" s="719"/>
      <c r="I548" s="719"/>
      <c r="J548" s="719"/>
      <c r="K548" s="720"/>
      <c r="L548" s="721"/>
      <c r="M548" s="721"/>
      <c r="N548" s="721"/>
      <c r="O548" s="721"/>
      <c r="P548" s="721"/>
      <c r="Q548" s="721"/>
      <c r="R548" s="721"/>
      <c r="S548" s="721"/>
      <c r="T548" s="721"/>
      <c r="U548" s="721"/>
      <c r="V548" s="722"/>
      <c r="W548" s="718"/>
      <c r="X548" s="723"/>
      <c r="Y548" s="723"/>
    </row>
    <row r="549" spans="1:25" ht="22.5" customHeight="1">
      <c r="A549" s="718"/>
      <c r="B549" s="719"/>
      <c r="C549" s="719"/>
      <c r="D549" s="719"/>
      <c r="E549" s="719"/>
      <c r="F549" s="719"/>
      <c r="G549" s="719"/>
      <c r="H549" s="719"/>
      <c r="I549" s="719"/>
      <c r="J549" s="719"/>
      <c r="K549" s="720"/>
      <c r="L549" s="721"/>
      <c r="M549" s="721"/>
      <c r="N549" s="721"/>
      <c r="O549" s="721"/>
      <c r="P549" s="721"/>
      <c r="Q549" s="721"/>
      <c r="R549" s="721"/>
      <c r="S549" s="721"/>
      <c r="T549" s="721"/>
      <c r="U549" s="721"/>
      <c r="V549" s="722"/>
      <c r="W549" s="718"/>
      <c r="X549" s="723"/>
      <c r="Y549" s="723"/>
    </row>
    <row r="550" spans="1:25" ht="22.5" customHeight="1">
      <c r="A550" s="718"/>
      <c r="B550" s="719"/>
      <c r="C550" s="719"/>
      <c r="D550" s="719"/>
      <c r="E550" s="719"/>
      <c r="F550" s="719"/>
      <c r="G550" s="719"/>
      <c r="H550" s="719"/>
      <c r="I550" s="719"/>
      <c r="J550" s="719"/>
      <c r="K550" s="720"/>
      <c r="L550" s="721"/>
      <c r="M550" s="721"/>
      <c r="N550" s="721"/>
      <c r="O550" s="721"/>
      <c r="P550" s="721"/>
      <c r="Q550" s="721"/>
      <c r="R550" s="721"/>
      <c r="S550" s="721"/>
      <c r="T550" s="721"/>
      <c r="U550" s="721"/>
      <c r="V550" s="722"/>
      <c r="W550" s="718"/>
      <c r="X550" s="723"/>
      <c r="Y550" s="723"/>
    </row>
    <row r="551" spans="1:25" ht="22.5" customHeight="1">
      <c r="A551" s="718"/>
      <c r="B551" s="719"/>
      <c r="C551" s="719"/>
      <c r="D551" s="719"/>
      <c r="E551" s="719"/>
      <c r="F551" s="719"/>
      <c r="G551" s="719"/>
      <c r="H551" s="719"/>
      <c r="I551" s="719"/>
      <c r="J551" s="719"/>
      <c r="K551" s="720"/>
      <c r="L551" s="721"/>
      <c r="M551" s="721"/>
      <c r="N551" s="721"/>
      <c r="O551" s="721"/>
      <c r="P551" s="721"/>
      <c r="Q551" s="721"/>
      <c r="R551" s="721"/>
      <c r="S551" s="721"/>
      <c r="T551" s="721"/>
      <c r="U551" s="721"/>
      <c r="V551" s="722"/>
      <c r="W551" s="718"/>
      <c r="X551" s="723"/>
      <c r="Y551" s="723"/>
    </row>
    <row r="552" spans="1:25" ht="22.5" customHeight="1">
      <c r="A552" s="718"/>
      <c r="B552" s="719"/>
      <c r="C552" s="719"/>
      <c r="D552" s="719"/>
      <c r="E552" s="719"/>
      <c r="F552" s="719"/>
      <c r="G552" s="719"/>
      <c r="H552" s="719"/>
      <c r="I552" s="719"/>
      <c r="J552" s="719"/>
      <c r="K552" s="720"/>
      <c r="L552" s="721"/>
      <c r="M552" s="721"/>
      <c r="N552" s="721"/>
      <c r="O552" s="721"/>
      <c r="P552" s="721"/>
      <c r="Q552" s="721"/>
      <c r="R552" s="721"/>
      <c r="S552" s="721"/>
      <c r="T552" s="721"/>
      <c r="U552" s="721"/>
      <c r="V552" s="722"/>
      <c r="W552" s="718"/>
      <c r="X552" s="723"/>
      <c r="Y552" s="723"/>
    </row>
    <row r="553" spans="1:25" ht="22.5" customHeight="1">
      <c r="A553" s="718"/>
      <c r="B553" s="719"/>
      <c r="C553" s="719"/>
      <c r="D553" s="719"/>
      <c r="E553" s="719"/>
      <c r="F553" s="719"/>
      <c r="G553" s="719"/>
      <c r="H553" s="719"/>
      <c r="I553" s="719"/>
      <c r="J553" s="719"/>
      <c r="K553" s="720"/>
      <c r="L553" s="721"/>
      <c r="M553" s="721"/>
      <c r="N553" s="721"/>
      <c r="O553" s="721"/>
      <c r="P553" s="721"/>
      <c r="Q553" s="721"/>
      <c r="R553" s="721"/>
      <c r="S553" s="721"/>
      <c r="T553" s="721"/>
      <c r="U553" s="721"/>
      <c r="V553" s="722"/>
      <c r="W553" s="718"/>
      <c r="X553" s="723"/>
      <c r="Y553" s="723"/>
    </row>
    <row r="554" spans="1:25" ht="22.5" customHeight="1">
      <c r="A554" s="718"/>
      <c r="B554" s="719"/>
      <c r="C554" s="719"/>
      <c r="D554" s="719"/>
      <c r="E554" s="719"/>
      <c r="F554" s="719"/>
      <c r="G554" s="719"/>
      <c r="H554" s="719"/>
      <c r="I554" s="719"/>
      <c r="J554" s="719"/>
      <c r="K554" s="720"/>
      <c r="L554" s="721"/>
      <c r="M554" s="721"/>
      <c r="N554" s="721"/>
      <c r="O554" s="721"/>
      <c r="P554" s="721"/>
      <c r="Q554" s="721"/>
      <c r="R554" s="721"/>
      <c r="S554" s="721"/>
      <c r="T554" s="721"/>
      <c r="U554" s="721"/>
      <c r="V554" s="722"/>
      <c r="W554" s="718"/>
      <c r="X554" s="723"/>
      <c r="Y554" s="723"/>
    </row>
    <row r="555" spans="1:25" ht="22.5" customHeight="1">
      <c r="A555" s="718"/>
      <c r="B555" s="719"/>
      <c r="C555" s="719"/>
      <c r="D555" s="719"/>
      <c r="E555" s="719"/>
      <c r="F555" s="719"/>
      <c r="G555" s="719"/>
      <c r="H555" s="719"/>
      <c r="I555" s="719"/>
      <c r="J555" s="719"/>
      <c r="K555" s="720"/>
      <c r="L555" s="721"/>
      <c r="M555" s="721"/>
      <c r="N555" s="721"/>
      <c r="O555" s="721"/>
      <c r="P555" s="721"/>
      <c r="Q555" s="721"/>
      <c r="R555" s="721"/>
      <c r="S555" s="721"/>
      <c r="T555" s="721"/>
      <c r="U555" s="721"/>
      <c r="V555" s="722"/>
      <c r="W555" s="718"/>
      <c r="X555" s="723"/>
      <c r="Y555" s="723"/>
    </row>
    <row r="556" spans="1:25" ht="22.5" customHeight="1">
      <c r="A556" s="718"/>
      <c r="B556" s="719"/>
      <c r="C556" s="719"/>
      <c r="D556" s="719"/>
      <c r="E556" s="719"/>
      <c r="F556" s="719"/>
      <c r="G556" s="719"/>
      <c r="H556" s="719"/>
      <c r="I556" s="719"/>
      <c r="J556" s="719"/>
      <c r="K556" s="720"/>
      <c r="L556" s="721"/>
      <c r="M556" s="721"/>
      <c r="N556" s="721"/>
      <c r="O556" s="721"/>
      <c r="P556" s="721"/>
      <c r="Q556" s="721"/>
      <c r="R556" s="721"/>
      <c r="S556" s="721"/>
      <c r="T556" s="721"/>
      <c r="U556" s="721"/>
      <c r="V556" s="722"/>
      <c r="W556" s="718"/>
      <c r="X556" s="723"/>
      <c r="Y556" s="723"/>
    </row>
    <row r="557" spans="1:25" ht="22.5" customHeight="1">
      <c r="A557" s="718"/>
      <c r="B557" s="719"/>
      <c r="C557" s="719"/>
      <c r="D557" s="719"/>
      <c r="E557" s="719"/>
      <c r="F557" s="719"/>
      <c r="G557" s="719"/>
      <c r="H557" s="719"/>
      <c r="I557" s="719"/>
      <c r="J557" s="719"/>
      <c r="K557" s="720"/>
      <c r="L557" s="721"/>
      <c r="M557" s="721"/>
      <c r="N557" s="721"/>
      <c r="O557" s="721"/>
      <c r="P557" s="721"/>
      <c r="Q557" s="721"/>
      <c r="R557" s="721"/>
      <c r="S557" s="721"/>
      <c r="T557" s="721"/>
      <c r="U557" s="721"/>
      <c r="V557" s="722"/>
      <c r="W557" s="718"/>
      <c r="X557" s="723"/>
      <c r="Y557" s="723"/>
    </row>
    <row r="558" spans="1:25" ht="22.5" customHeight="1">
      <c r="A558" s="718"/>
      <c r="B558" s="719"/>
      <c r="C558" s="719"/>
      <c r="D558" s="719"/>
      <c r="E558" s="719"/>
      <c r="F558" s="719"/>
      <c r="G558" s="719"/>
      <c r="H558" s="719"/>
      <c r="I558" s="719"/>
      <c r="J558" s="719"/>
      <c r="K558" s="720"/>
      <c r="L558" s="721"/>
      <c r="M558" s="721"/>
      <c r="N558" s="721"/>
      <c r="O558" s="721"/>
      <c r="P558" s="721"/>
      <c r="Q558" s="721"/>
      <c r="R558" s="721"/>
      <c r="S558" s="721"/>
      <c r="T558" s="721"/>
      <c r="U558" s="721"/>
      <c r="V558" s="722"/>
      <c r="W558" s="718"/>
      <c r="X558" s="723"/>
      <c r="Y558" s="723"/>
    </row>
    <row r="559" spans="1:25" ht="22.5" customHeight="1">
      <c r="A559" s="718"/>
      <c r="B559" s="719"/>
      <c r="C559" s="719"/>
      <c r="D559" s="719"/>
      <c r="E559" s="719"/>
      <c r="F559" s="719"/>
      <c r="G559" s="719"/>
      <c r="H559" s="719"/>
      <c r="I559" s="719"/>
      <c r="J559" s="719"/>
      <c r="K559" s="720"/>
      <c r="L559" s="721"/>
      <c r="M559" s="721"/>
      <c r="N559" s="721"/>
      <c r="O559" s="721"/>
      <c r="P559" s="721"/>
      <c r="Q559" s="721"/>
      <c r="R559" s="721"/>
      <c r="S559" s="721"/>
      <c r="T559" s="721"/>
      <c r="U559" s="721"/>
      <c r="V559" s="722"/>
      <c r="W559" s="718"/>
      <c r="X559" s="723"/>
      <c r="Y559" s="723"/>
    </row>
    <row r="560" spans="1:25" ht="22.5" customHeight="1">
      <c r="A560" s="718"/>
      <c r="B560" s="719"/>
      <c r="C560" s="719"/>
      <c r="D560" s="719"/>
      <c r="E560" s="719"/>
      <c r="F560" s="719"/>
      <c r="G560" s="719"/>
      <c r="H560" s="719"/>
      <c r="I560" s="719"/>
      <c r="J560" s="719"/>
      <c r="K560" s="720"/>
      <c r="L560" s="721"/>
      <c r="M560" s="721"/>
      <c r="N560" s="721"/>
      <c r="O560" s="721"/>
      <c r="P560" s="721"/>
      <c r="Q560" s="721"/>
      <c r="R560" s="721"/>
      <c r="S560" s="721"/>
      <c r="T560" s="721"/>
      <c r="U560" s="721"/>
      <c r="V560" s="722"/>
      <c r="W560" s="718"/>
      <c r="X560" s="723"/>
      <c r="Y560" s="723"/>
    </row>
    <row r="561" spans="1:25" ht="22.5" customHeight="1">
      <c r="A561" s="718"/>
      <c r="B561" s="719"/>
      <c r="C561" s="719"/>
      <c r="D561" s="719"/>
      <c r="E561" s="719"/>
      <c r="F561" s="719"/>
      <c r="G561" s="719"/>
      <c r="H561" s="719"/>
      <c r="I561" s="719"/>
      <c r="J561" s="719"/>
      <c r="K561" s="720"/>
      <c r="L561" s="721"/>
      <c r="M561" s="721"/>
      <c r="N561" s="721"/>
      <c r="O561" s="721"/>
      <c r="P561" s="721"/>
      <c r="Q561" s="721"/>
      <c r="R561" s="721"/>
      <c r="S561" s="721"/>
      <c r="T561" s="721"/>
      <c r="U561" s="721"/>
      <c r="V561" s="722"/>
      <c r="W561" s="718"/>
      <c r="X561" s="723"/>
      <c r="Y561" s="723"/>
    </row>
    <row r="562" spans="1:25" ht="22.5" customHeight="1">
      <c r="A562" s="718"/>
      <c r="B562" s="719"/>
      <c r="C562" s="719"/>
      <c r="D562" s="719"/>
      <c r="E562" s="719"/>
      <c r="F562" s="719"/>
      <c r="G562" s="719"/>
      <c r="H562" s="719"/>
      <c r="I562" s="719"/>
      <c r="J562" s="719"/>
      <c r="K562" s="720"/>
      <c r="L562" s="721"/>
      <c r="M562" s="721"/>
      <c r="N562" s="721"/>
      <c r="O562" s="721"/>
      <c r="P562" s="721"/>
      <c r="Q562" s="721"/>
      <c r="R562" s="721"/>
      <c r="S562" s="721"/>
      <c r="T562" s="721"/>
      <c r="U562" s="721"/>
      <c r="V562" s="722"/>
      <c r="W562" s="718"/>
      <c r="X562" s="723"/>
      <c r="Y562" s="723"/>
    </row>
    <row r="563" spans="1:25" ht="22.5" customHeight="1">
      <c r="A563" s="718"/>
      <c r="B563" s="719"/>
      <c r="C563" s="719"/>
      <c r="D563" s="719"/>
      <c r="E563" s="719"/>
      <c r="F563" s="719"/>
      <c r="G563" s="719"/>
      <c r="H563" s="719"/>
      <c r="I563" s="719"/>
      <c r="J563" s="719"/>
      <c r="K563" s="720"/>
      <c r="L563" s="721"/>
      <c r="M563" s="721"/>
      <c r="N563" s="721"/>
      <c r="O563" s="721"/>
      <c r="P563" s="721"/>
      <c r="Q563" s="721"/>
      <c r="R563" s="721"/>
      <c r="S563" s="721"/>
      <c r="T563" s="721"/>
      <c r="U563" s="721"/>
      <c r="V563" s="722"/>
      <c r="W563" s="718"/>
      <c r="X563" s="723"/>
      <c r="Y563" s="723"/>
    </row>
    <row r="564" spans="1:25" ht="22.5" customHeight="1">
      <c r="A564" s="718"/>
      <c r="B564" s="719"/>
      <c r="C564" s="719"/>
      <c r="D564" s="719"/>
      <c r="E564" s="719"/>
      <c r="F564" s="719"/>
      <c r="G564" s="719"/>
      <c r="H564" s="719"/>
      <c r="I564" s="719"/>
      <c r="J564" s="719"/>
      <c r="K564" s="720"/>
      <c r="L564" s="721"/>
      <c r="M564" s="721"/>
      <c r="N564" s="721"/>
      <c r="O564" s="721"/>
      <c r="P564" s="721"/>
      <c r="Q564" s="721"/>
      <c r="R564" s="721"/>
      <c r="S564" s="721"/>
      <c r="T564" s="721"/>
      <c r="U564" s="721"/>
      <c r="V564" s="722"/>
      <c r="W564" s="718"/>
      <c r="X564" s="723"/>
      <c r="Y564" s="723"/>
    </row>
    <row r="565" spans="1:25" ht="22.5" customHeight="1">
      <c r="A565" s="718"/>
      <c r="B565" s="719"/>
      <c r="C565" s="719"/>
      <c r="D565" s="719"/>
      <c r="E565" s="719"/>
      <c r="F565" s="719"/>
      <c r="G565" s="719"/>
      <c r="H565" s="719"/>
      <c r="I565" s="719"/>
      <c r="J565" s="719"/>
      <c r="K565" s="720"/>
      <c r="L565" s="721"/>
      <c r="M565" s="721"/>
      <c r="N565" s="721"/>
      <c r="O565" s="721"/>
      <c r="P565" s="721"/>
      <c r="Q565" s="721"/>
      <c r="R565" s="721"/>
      <c r="S565" s="721"/>
      <c r="T565" s="721"/>
      <c r="U565" s="721"/>
      <c r="V565" s="722"/>
      <c r="W565" s="718"/>
      <c r="X565" s="723"/>
      <c r="Y565" s="723"/>
    </row>
    <row r="566" spans="1:25" s="185" customFormat="1" ht="22.5" customHeight="1">
      <c r="A566" s="718"/>
      <c r="B566" s="719"/>
      <c r="C566" s="719"/>
      <c r="D566" s="719"/>
      <c r="E566" s="719"/>
      <c r="F566" s="719"/>
      <c r="G566" s="719"/>
      <c r="H566" s="724"/>
      <c r="I566" s="724"/>
      <c r="J566" s="724"/>
      <c r="K566" s="725"/>
      <c r="L566" s="726"/>
      <c r="M566" s="726"/>
      <c r="N566" s="726"/>
      <c r="O566" s="726"/>
      <c r="P566" s="726"/>
      <c r="Q566" s="726"/>
      <c r="R566" s="726"/>
      <c r="S566" s="726"/>
      <c r="T566" s="726"/>
      <c r="U566" s="726"/>
      <c r="V566" s="727"/>
      <c r="W566" s="728"/>
      <c r="X566" s="723"/>
      <c r="Y566" s="723"/>
    </row>
    <row r="567" spans="1:25" s="185" customFormat="1" ht="22.5" customHeight="1">
      <c r="A567" s="718"/>
      <c r="B567" s="719"/>
      <c r="C567" s="719"/>
      <c r="D567" s="719"/>
      <c r="E567" s="719"/>
      <c r="F567" s="719"/>
      <c r="G567" s="719"/>
      <c r="H567" s="724"/>
      <c r="I567" s="724"/>
      <c r="J567" s="724"/>
      <c r="K567" s="725"/>
      <c r="L567" s="726"/>
      <c r="M567" s="726"/>
      <c r="N567" s="726"/>
      <c r="O567" s="726"/>
      <c r="P567" s="726"/>
      <c r="Q567" s="726"/>
      <c r="R567" s="726"/>
      <c r="S567" s="726"/>
      <c r="T567" s="726"/>
      <c r="U567" s="726"/>
      <c r="V567" s="727"/>
      <c r="W567" s="728"/>
      <c r="X567" s="723"/>
      <c r="Y567" s="723"/>
    </row>
    <row r="568" spans="1:25" ht="22.5" customHeight="1">
      <c r="A568" s="718"/>
      <c r="B568" s="719"/>
      <c r="C568" s="719"/>
      <c r="D568" s="719"/>
      <c r="E568" s="719"/>
      <c r="F568" s="719"/>
      <c r="G568" s="719"/>
      <c r="H568" s="719"/>
      <c r="I568" s="719"/>
      <c r="J568" s="719"/>
      <c r="K568" s="720"/>
      <c r="L568" s="721"/>
      <c r="M568" s="721"/>
      <c r="N568" s="721"/>
      <c r="O568" s="721"/>
      <c r="P568" s="721"/>
      <c r="Q568" s="721"/>
      <c r="R568" s="721"/>
      <c r="S568" s="721"/>
      <c r="T568" s="721"/>
      <c r="U568" s="721"/>
      <c r="V568" s="722"/>
      <c r="W568" s="718"/>
      <c r="X568" s="723"/>
      <c r="Y568" s="723"/>
    </row>
    <row r="569" spans="1:25" ht="22.5" customHeight="1">
      <c r="A569" s="718"/>
      <c r="B569" s="719"/>
      <c r="C569" s="719"/>
      <c r="D569" s="719"/>
      <c r="E569" s="719"/>
      <c r="F569" s="719"/>
      <c r="G569" s="719"/>
      <c r="H569" s="719"/>
      <c r="I569" s="719"/>
      <c r="J569" s="719"/>
      <c r="K569" s="720"/>
      <c r="L569" s="721"/>
      <c r="M569" s="721"/>
      <c r="N569" s="721"/>
      <c r="O569" s="721"/>
      <c r="P569" s="721"/>
      <c r="Q569" s="721"/>
      <c r="R569" s="721"/>
      <c r="S569" s="721"/>
      <c r="T569" s="721"/>
      <c r="U569" s="721"/>
      <c r="V569" s="722"/>
      <c r="W569" s="718"/>
      <c r="X569" s="723"/>
      <c r="Y569" s="723"/>
    </row>
    <row r="570" spans="1:25" ht="22.5" customHeight="1">
      <c r="A570" s="718"/>
      <c r="B570" s="719"/>
      <c r="C570" s="719"/>
      <c r="D570" s="719"/>
      <c r="E570" s="719"/>
      <c r="F570" s="719"/>
      <c r="G570" s="719"/>
      <c r="H570" s="719"/>
      <c r="I570" s="719"/>
      <c r="J570" s="719"/>
      <c r="K570" s="720"/>
      <c r="L570" s="721"/>
      <c r="M570" s="721"/>
      <c r="N570" s="721"/>
      <c r="O570" s="721"/>
      <c r="P570" s="721"/>
      <c r="Q570" s="721"/>
      <c r="R570" s="721"/>
      <c r="S570" s="721"/>
      <c r="T570" s="721"/>
      <c r="U570" s="721"/>
      <c r="V570" s="722"/>
      <c r="W570" s="718"/>
      <c r="X570" s="723"/>
      <c r="Y570" s="723"/>
    </row>
    <row r="571" spans="1:25" ht="22.5" customHeight="1">
      <c r="A571" s="718"/>
      <c r="B571" s="719"/>
      <c r="C571" s="719"/>
      <c r="D571" s="719"/>
      <c r="E571" s="719"/>
      <c r="F571" s="719"/>
      <c r="G571" s="719"/>
      <c r="H571" s="719"/>
      <c r="I571" s="719"/>
      <c r="J571" s="719"/>
      <c r="K571" s="720"/>
      <c r="L571" s="721"/>
      <c r="M571" s="721"/>
      <c r="N571" s="721"/>
      <c r="O571" s="721"/>
      <c r="P571" s="721"/>
      <c r="Q571" s="721"/>
      <c r="R571" s="721"/>
      <c r="S571" s="721"/>
      <c r="T571" s="721"/>
      <c r="U571" s="721"/>
      <c r="V571" s="722"/>
      <c r="W571" s="718"/>
      <c r="X571" s="723"/>
      <c r="Y571" s="723"/>
    </row>
    <row r="572" spans="1:25" ht="22.5" customHeight="1">
      <c r="A572" s="718"/>
      <c r="B572" s="719"/>
      <c r="C572" s="719"/>
      <c r="D572" s="719"/>
      <c r="E572" s="719"/>
      <c r="F572" s="719"/>
      <c r="G572" s="719"/>
      <c r="H572" s="719"/>
      <c r="I572" s="719"/>
      <c r="J572" s="719"/>
      <c r="K572" s="720"/>
      <c r="L572" s="721"/>
      <c r="M572" s="721"/>
      <c r="N572" s="721"/>
      <c r="O572" s="721"/>
      <c r="P572" s="721"/>
      <c r="Q572" s="721"/>
      <c r="R572" s="721"/>
      <c r="S572" s="721"/>
      <c r="T572" s="721"/>
      <c r="U572" s="721"/>
      <c r="V572" s="722"/>
      <c r="W572" s="718"/>
      <c r="X572" s="723"/>
      <c r="Y572" s="723"/>
    </row>
    <row r="573" spans="1:25" ht="22.5" customHeight="1">
      <c r="A573" s="718"/>
      <c r="B573" s="719"/>
      <c r="C573" s="719"/>
      <c r="D573" s="719"/>
      <c r="E573" s="719"/>
      <c r="F573" s="719"/>
      <c r="G573" s="719"/>
      <c r="H573" s="719"/>
      <c r="I573" s="719"/>
      <c r="J573" s="719"/>
      <c r="K573" s="720"/>
      <c r="L573" s="721"/>
      <c r="M573" s="721"/>
      <c r="N573" s="721"/>
      <c r="O573" s="721"/>
      <c r="P573" s="721"/>
      <c r="Q573" s="721"/>
      <c r="R573" s="721"/>
      <c r="S573" s="721"/>
      <c r="T573" s="721"/>
      <c r="U573" s="721"/>
      <c r="V573" s="722"/>
      <c r="W573" s="718"/>
      <c r="X573" s="723"/>
      <c r="Y573" s="723"/>
    </row>
    <row r="574" spans="1:25" ht="22.5" customHeight="1">
      <c r="A574" s="718"/>
      <c r="B574" s="719"/>
      <c r="C574" s="719"/>
      <c r="D574" s="719"/>
      <c r="E574" s="719"/>
      <c r="F574" s="719"/>
      <c r="G574" s="719"/>
      <c r="H574" s="719"/>
      <c r="I574" s="719"/>
      <c r="J574" s="719"/>
      <c r="K574" s="720"/>
      <c r="L574" s="721"/>
      <c r="M574" s="721"/>
      <c r="N574" s="721"/>
      <c r="O574" s="721"/>
      <c r="P574" s="721"/>
      <c r="Q574" s="721"/>
      <c r="R574" s="721"/>
      <c r="S574" s="721"/>
      <c r="T574" s="721"/>
      <c r="U574" s="721"/>
      <c r="V574" s="722"/>
      <c r="W574" s="718"/>
      <c r="X574" s="723"/>
      <c r="Y574" s="723"/>
    </row>
    <row r="575" spans="1:25" ht="22.5" customHeight="1">
      <c r="A575" s="718"/>
      <c r="B575" s="719"/>
      <c r="C575" s="719"/>
      <c r="D575" s="719"/>
      <c r="E575" s="719"/>
      <c r="F575" s="719"/>
      <c r="G575" s="719"/>
      <c r="H575" s="719"/>
      <c r="I575" s="719"/>
      <c r="J575" s="719"/>
      <c r="K575" s="720"/>
      <c r="L575" s="721"/>
      <c r="M575" s="721"/>
      <c r="N575" s="721"/>
      <c r="O575" s="721"/>
      <c r="P575" s="721"/>
      <c r="Q575" s="721"/>
      <c r="R575" s="721"/>
      <c r="S575" s="721"/>
      <c r="T575" s="721"/>
      <c r="U575" s="721"/>
      <c r="V575" s="722"/>
      <c r="W575" s="718"/>
      <c r="X575" s="723"/>
      <c r="Y575" s="723"/>
    </row>
    <row r="576" spans="1:25" ht="22.5" customHeight="1">
      <c r="A576" s="718"/>
      <c r="B576" s="719"/>
      <c r="C576" s="719"/>
      <c r="D576" s="719"/>
      <c r="E576" s="719"/>
      <c r="F576" s="719"/>
      <c r="G576" s="719"/>
      <c r="H576" s="719"/>
      <c r="I576" s="719"/>
      <c r="J576" s="719"/>
      <c r="K576" s="720"/>
      <c r="L576" s="721"/>
      <c r="M576" s="721"/>
      <c r="N576" s="721"/>
      <c r="O576" s="721"/>
      <c r="P576" s="721"/>
      <c r="Q576" s="721"/>
      <c r="R576" s="721"/>
      <c r="S576" s="721"/>
      <c r="T576" s="721"/>
      <c r="U576" s="721"/>
      <c r="V576" s="722"/>
      <c r="W576" s="718"/>
      <c r="X576" s="723"/>
      <c r="Y576" s="723"/>
    </row>
    <row r="577" spans="1:25" ht="22.5" customHeight="1">
      <c r="A577" s="718"/>
      <c r="B577" s="719"/>
      <c r="C577" s="719"/>
      <c r="D577" s="719"/>
      <c r="E577" s="719"/>
      <c r="F577" s="719"/>
      <c r="G577" s="719"/>
      <c r="H577" s="719"/>
      <c r="I577" s="719"/>
      <c r="J577" s="719"/>
      <c r="K577" s="720"/>
      <c r="L577" s="721"/>
      <c r="M577" s="721"/>
      <c r="N577" s="721"/>
      <c r="O577" s="721"/>
      <c r="P577" s="721"/>
      <c r="Q577" s="721"/>
      <c r="R577" s="721"/>
      <c r="S577" s="721"/>
      <c r="T577" s="721"/>
      <c r="U577" s="721"/>
      <c r="V577" s="722"/>
      <c r="W577" s="718"/>
      <c r="X577" s="723"/>
      <c r="Y577" s="723"/>
    </row>
    <row r="578" spans="1:25" ht="22.5" customHeight="1">
      <c r="A578" s="718"/>
      <c r="B578" s="719"/>
      <c r="C578" s="719"/>
      <c r="D578" s="719"/>
      <c r="E578" s="719"/>
      <c r="F578" s="719"/>
      <c r="G578" s="719"/>
      <c r="H578" s="719"/>
      <c r="I578" s="719"/>
      <c r="J578" s="719"/>
      <c r="K578" s="720"/>
      <c r="L578" s="721"/>
      <c r="M578" s="721"/>
      <c r="N578" s="721"/>
      <c r="O578" s="721"/>
      <c r="P578" s="721"/>
      <c r="Q578" s="721"/>
      <c r="R578" s="721"/>
      <c r="S578" s="721"/>
      <c r="T578" s="721"/>
      <c r="U578" s="721"/>
      <c r="V578" s="722"/>
      <c r="W578" s="718"/>
      <c r="X578" s="723"/>
      <c r="Y578" s="723"/>
    </row>
    <row r="579" spans="1:25" ht="22.5" customHeight="1">
      <c r="A579" s="718"/>
      <c r="B579" s="719"/>
      <c r="C579" s="719"/>
      <c r="D579" s="719"/>
      <c r="E579" s="719"/>
      <c r="F579" s="719"/>
      <c r="G579" s="719"/>
      <c r="H579" s="719"/>
      <c r="I579" s="719"/>
      <c r="J579" s="719"/>
      <c r="K579" s="720"/>
      <c r="L579" s="721"/>
      <c r="M579" s="721"/>
      <c r="N579" s="721"/>
      <c r="O579" s="721"/>
      <c r="P579" s="721"/>
      <c r="Q579" s="721"/>
      <c r="R579" s="721"/>
      <c r="S579" s="721"/>
      <c r="T579" s="721"/>
      <c r="U579" s="721"/>
      <c r="V579" s="722"/>
      <c r="W579" s="718"/>
      <c r="X579" s="723"/>
      <c r="Y579" s="723"/>
    </row>
    <row r="580" spans="1:25" s="185" customFormat="1" ht="22.5" customHeight="1">
      <c r="A580" s="718"/>
      <c r="B580" s="719"/>
      <c r="C580" s="719"/>
      <c r="D580" s="719"/>
      <c r="E580" s="719"/>
      <c r="F580" s="719"/>
      <c r="G580" s="719"/>
      <c r="H580" s="724"/>
      <c r="I580" s="724"/>
      <c r="J580" s="724"/>
      <c r="K580" s="725"/>
      <c r="L580" s="726"/>
      <c r="M580" s="726"/>
      <c r="N580" s="726"/>
      <c r="O580" s="726"/>
      <c r="P580" s="726"/>
      <c r="Q580" s="726"/>
      <c r="R580" s="726"/>
      <c r="S580" s="726"/>
      <c r="T580" s="726"/>
      <c r="U580" s="726"/>
      <c r="V580" s="727"/>
      <c r="W580" s="728"/>
      <c r="X580" s="723"/>
      <c r="Y580" s="723"/>
    </row>
    <row r="581" spans="1:25" s="185" customFormat="1" ht="22.5" customHeight="1">
      <c r="A581" s="718"/>
      <c r="B581" s="719"/>
      <c r="C581" s="719"/>
      <c r="D581" s="719"/>
      <c r="E581" s="719"/>
      <c r="F581" s="719"/>
      <c r="G581" s="719"/>
      <c r="H581" s="719"/>
      <c r="I581" s="719"/>
      <c r="J581" s="719"/>
      <c r="K581" s="720"/>
      <c r="L581" s="729"/>
      <c r="M581" s="729"/>
      <c r="N581" s="729"/>
      <c r="O581" s="729"/>
      <c r="P581" s="729"/>
      <c r="Q581" s="729"/>
      <c r="R581" s="729"/>
      <c r="S581" s="729"/>
      <c r="T581" s="729"/>
      <c r="U581" s="729"/>
      <c r="V581" s="727"/>
      <c r="W581" s="724"/>
      <c r="X581" s="723"/>
      <c r="Y581" s="723"/>
    </row>
    <row r="582" spans="1:25" ht="22.5" customHeight="1">
      <c r="A582" s="718"/>
      <c r="B582" s="719"/>
      <c r="C582" s="719"/>
      <c r="D582" s="719"/>
      <c r="E582" s="719"/>
      <c r="F582" s="719"/>
      <c r="G582" s="719"/>
      <c r="H582" s="719"/>
      <c r="I582" s="719"/>
      <c r="J582" s="719"/>
      <c r="K582" s="720"/>
      <c r="L582" s="729"/>
      <c r="M582" s="729"/>
      <c r="N582" s="729"/>
      <c r="O582" s="729"/>
      <c r="P582" s="729"/>
      <c r="Q582" s="729"/>
      <c r="R582" s="729"/>
      <c r="S582" s="729"/>
      <c r="T582" s="729"/>
      <c r="U582" s="729"/>
      <c r="V582" s="727"/>
      <c r="W582" s="724"/>
      <c r="X582" s="723"/>
      <c r="Y582" s="723"/>
    </row>
    <row r="583" spans="1:25" ht="22.5" customHeight="1">
      <c r="A583" s="718"/>
      <c r="B583" s="719"/>
      <c r="C583" s="719"/>
      <c r="D583" s="719"/>
      <c r="E583" s="719"/>
      <c r="F583" s="719"/>
      <c r="G583" s="719"/>
      <c r="H583" s="719"/>
      <c r="I583" s="719"/>
      <c r="J583" s="719"/>
      <c r="K583" s="720"/>
      <c r="L583" s="729"/>
      <c r="M583" s="729"/>
      <c r="N583" s="729"/>
      <c r="O583" s="729"/>
      <c r="P583" s="729"/>
      <c r="Q583" s="729"/>
      <c r="R583" s="729"/>
      <c r="S583" s="729"/>
      <c r="T583" s="729"/>
      <c r="U583" s="729"/>
      <c r="V583" s="727"/>
      <c r="W583" s="724"/>
      <c r="X583" s="723"/>
      <c r="Y583" s="723"/>
    </row>
    <row r="584" spans="1:25" ht="22.5" customHeight="1">
      <c r="A584" s="718"/>
      <c r="B584" s="719"/>
      <c r="C584" s="719"/>
      <c r="D584" s="719"/>
      <c r="E584" s="719"/>
      <c r="F584" s="719"/>
      <c r="G584" s="719"/>
      <c r="H584" s="719"/>
      <c r="I584" s="719"/>
      <c r="J584" s="719"/>
      <c r="K584" s="720"/>
      <c r="L584" s="729"/>
      <c r="M584" s="729"/>
      <c r="N584" s="729"/>
      <c r="O584" s="729"/>
      <c r="P584" s="729"/>
      <c r="Q584" s="729"/>
      <c r="R584" s="729"/>
      <c r="S584" s="729"/>
      <c r="T584" s="729"/>
      <c r="U584" s="729"/>
      <c r="V584" s="727"/>
      <c r="W584" s="724"/>
      <c r="X584" s="723"/>
      <c r="Y584" s="723"/>
    </row>
    <row r="585" spans="1:25" ht="22.5" customHeight="1">
      <c r="A585" s="718"/>
      <c r="B585" s="719"/>
      <c r="C585" s="719"/>
      <c r="D585" s="719"/>
      <c r="E585" s="719"/>
      <c r="F585" s="719"/>
      <c r="G585" s="719"/>
      <c r="H585" s="719"/>
      <c r="I585" s="719"/>
      <c r="J585" s="719"/>
      <c r="K585" s="720"/>
      <c r="L585" s="729"/>
      <c r="M585" s="729"/>
      <c r="N585" s="729"/>
      <c r="O585" s="729"/>
      <c r="P585" s="729"/>
      <c r="Q585" s="729"/>
      <c r="R585" s="729"/>
      <c r="S585" s="729"/>
      <c r="T585" s="729"/>
      <c r="U585" s="729"/>
      <c r="V585" s="727"/>
      <c r="W585" s="724"/>
      <c r="X585" s="723"/>
      <c r="Y585" s="723"/>
    </row>
    <row r="586" spans="1:25" ht="22.5" customHeight="1">
      <c r="A586" s="718"/>
      <c r="B586" s="719"/>
      <c r="C586" s="719"/>
      <c r="D586" s="719"/>
      <c r="E586" s="719"/>
      <c r="F586" s="719"/>
      <c r="G586" s="719"/>
      <c r="H586" s="719"/>
      <c r="I586" s="719"/>
      <c r="J586" s="719"/>
      <c r="K586" s="720"/>
      <c r="L586" s="729"/>
      <c r="M586" s="729"/>
      <c r="N586" s="729"/>
      <c r="O586" s="729"/>
      <c r="P586" s="729"/>
      <c r="Q586" s="729"/>
      <c r="R586" s="729"/>
      <c r="S586" s="729"/>
      <c r="T586" s="729"/>
      <c r="U586" s="729"/>
      <c r="V586" s="727"/>
      <c r="W586" s="724"/>
      <c r="X586" s="723"/>
      <c r="Y586" s="723"/>
    </row>
    <row r="587" spans="1:25" ht="22.5" customHeight="1">
      <c r="A587" s="718"/>
      <c r="B587" s="719"/>
      <c r="C587" s="719"/>
      <c r="D587" s="719"/>
      <c r="E587" s="719"/>
      <c r="F587" s="719"/>
      <c r="G587" s="719"/>
      <c r="H587" s="719"/>
      <c r="I587" s="719"/>
      <c r="J587" s="719"/>
      <c r="K587" s="720"/>
      <c r="L587" s="729"/>
      <c r="M587" s="729"/>
      <c r="N587" s="729"/>
      <c r="O587" s="729"/>
      <c r="P587" s="729"/>
      <c r="Q587" s="729"/>
      <c r="R587" s="729"/>
      <c r="S587" s="729"/>
      <c r="T587" s="729"/>
      <c r="U587" s="729"/>
      <c r="V587" s="727"/>
      <c r="W587" s="724"/>
      <c r="X587" s="723"/>
      <c r="Y587" s="723"/>
    </row>
    <row r="588" spans="1:25" ht="22.5" customHeight="1">
      <c r="A588" s="718"/>
      <c r="B588" s="719"/>
      <c r="C588" s="719"/>
      <c r="D588" s="719"/>
      <c r="E588" s="719"/>
      <c r="F588" s="719"/>
      <c r="G588" s="719"/>
      <c r="H588" s="719"/>
      <c r="I588" s="719"/>
      <c r="J588" s="719"/>
      <c r="K588" s="720"/>
      <c r="L588" s="729"/>
      <c r="M588" s="729"/>
      <c r="N588" s="729"/>
      <c r="O588" s="729"/>
      <c r="P588" s="729"/>
      <c r="Q588" s="729"/>
      <c r="R588" s="729"/>
      <c r="S588" s="729"/>
      <c r="T588" s="729"/>
      <c r="U588" s="729"/>
      <c r="V588" s="727"/>
      <c r="W588" s="724"/>
      <c r="X588" s="723"/>
      <c r="Y588" s="723"/>
    </row>
    <row r="589" spans="1:25" ht="22.5" customHeight="1">
      <c r="A589" s="718"/>
      <c r="B589" s="719"/>
      <c r="C589" s="719"/>
      <c r="D589" s="719"/>
      <c r="E589" s="719"/>
      <c r="F589" s="719"/>
      <c r="G589" s="719"/>
      <c r="H589" s="719"/>
      <c r="I589" s="719"/>
      <c r="J589" s="719"/>
      <c r="K589" s="720"/>
      <c r="L589" s="729"/>
      <c r="M589" s="729"/>
      <c r="N589" s="729"/>
      <c r="O589" s="729"/>
      <c r="P589" s="729"/>
      <c r="Q589" s="729"/>
      <c r="R589" s="729"/>
      <c r="S589" s="729"/>
      <c r="T589" s="729"/>
      <c r="U589" s="729"/>
      <c r="V589" s="727"/>
      <c r="W589" s="724"/>
      <c r="X589" s="723"/>
      <c r="Y589" s="723"/>
    </row>
    <row r="590" spans="1:25" ht="22.5" customHeight="1">
      <c r="A590" s="718"/>
      <c r="B590" s="719"/>
      <c r="C590" s="719"/>
      <c r="D590" s="719"/>
      <c r="E590" s="719"/>
      <c r="F590" s="719"/>
      <c r="G590" s="719"/>
      <c r="H590" s="719"/>
      <c r="I590" s="719"/>
      <c r="J590" s="719"/>
      <c r="K590" s="720"/>
      <c r="L590" s="729"/>
      <c r="M590" s="729"/>
      <c r="N590" s="729"/>
      <c r="O590" s="729"/>
      <c r="P590" s="729"/>
      <c r="Q590" s="729"/>
      <c r="R590" s="729"/>
      <c r="S590" s="729"/>
      <c r="T590" s="729"/>
      <c r="U590" s="729"/>
      <c r="V590" s="727"/>
      <c r="W590" s="724"/>
      <c r="X590" s="723"/>
      <c r="Y590" s="723"/>
    </row>
    <row r="591" spans="1:25" ht="22.5" customHeight="1">
      <c r="A591" s="718"/>
      <c r="B591" s="719"/>
      <c r="C591" s="719"/>
      <c r="D591" s="719"/>
      <c r="E591" s="719"/>
      <c r="F591" s="719"/>
      <c r="G591" s="719"/>
      <c r="H591" s="719"/>
      <c r="I591" s="719"/>
      <c r="J591" s="719"/>
      <c r="K591" s="720"/>
      <c r="L591" s="729"/>
      <c r="M591" s="729"/>
      <c r="N591" s="729"/>
      <c r="O591" s="729"/>
      <c r="P591" s="729"/>
      <c r="Q591" s="729"/>
      <c r="R591" s="729"/>
      <c r="S591" s="729"/>
      <c r="T591" s="729"/>
      <c r="U591" s="729"/>
      <c r="V591" s="727"/>
      <c r="W591" s="724"/>
      <c r="X591" s="723"/>
      <c r="Y591" s="723"/>
    </row>
    <row r="592" spans="1:25" ht="22.5" customHeight="1">
      <c r="A592" s="718"/>
      <c r="B592" s="719"/>
      <c r="C592" s="719"/>
      <c r="D592" s="719"/>
      <c r="E592" s="719"/>
      <c r="F592" s="719"/>
      <c r="G592" s="719"/>
      <c r="H592" s="719"/>
      <c r="I592" s="719"/>
      <c r="J592" s="719"/>
      <c r="K592" s="720"/>
      <c r="L592" s="729"/>
      <c r="M592" s="729"/>
      <c r="N592" s="729"/>
      <c r="O592" s="729"/>
      <c r="P592" s="729"/>
      <c r="Q592" s="729"/>
      <c r="R592" s="729"/>
      <c r="S592" s="729"/>
      <c r="T592" s="729"/>
      <c r="U592" s="729"/>
      <c r="V592" s="727"/>
      <c r="W592" s="724"/>
      <c r="X592" s="723"/>
      <c r="Y592" s="723"/>
    </row>
    <row r="593" spans="1:25" ht="22.5" customHeight="1">
      <c r="A593" s="718"/>
      <c r="B593" s="719"/>
      <c r="C593" s="719"/>
      <c r="D593" s="719"/>
      <c r="E593" s="719"/>
      <c r="F593" s="719"/>
      <c r="G593" s="719"/>
      <c r="H593" s="719"/>
      <c r="I593" s="719"/>
      <c r="J593" s="719"/>
      <c r="K593" s="720"/>
      <c r="L593" s="729"/>
      <c r="M593" s="729"/>
      <c r="N593" s="729"/>
      <c r="O593" s="729"/>
      <c r="P593" s="729"/>
      <c r="Q593" s="729"/>
      <c r="R593" s="729"/>
      <c r="S593" s="729"/>
      <c r="T593" s="729"/>
      <c r="U593" s="729"/>
      <c r="V593" s="727"/>
      <c r="W593" s="724"/>
      <c r="X593" s="723"/>
      <c r="Y593" s="723"/>
    </row>
    <row r="594" spans="1:25" ht="22.5" customHeight="1">
      <c r="A594" s="718"/>
      <c r="B594" s="719"/>
      <c r="C594" s="719"/>
      <c r="D594" s="719"/>
      <c r="E594" s="719"/>
      <c r="F594" s="719"/>
      <c r="G594" s="719"/>
      <c r="H594" s="719"/>
      <c r="I594" s="719"/>
      <c r="J594" s="719"/>
      <c r="K594" s="720"/>
      <c r="L594" s="730"/>
      <c r="M594" s="730"/>
      <c r="N594" s="730"/>
      <c r="O594" s="730"/>
      <c r="P594" s="730"/>
      <c r="Q594" s="730"/>
      <c r="R594" s="730"/>
      <c r="S594" s="730"/>
      <c r="T594" s="730"/>
      <c r="U594" s="730"/>
      <c r="V594" s="722"/>
      <c r="W594" s="724"/>
      <c r="X594" s="723"/>
      <c r="Y594" s="723"/>
    </row>
    <row r="595" spans="1:25" ht="22.5" customHeight="1">
      <c r="A595" s="718"/>
      <c r="B595" s="719"/>
      <c r="C595" s="719"/>
      <c r="D595" s="719"/>
      <c r="E595" s="719"/>
      <c r="F595" s="719"/>
      <c r="G595" s="719"/>
      <c r="H595" s="719"/>
      <c r="I595" s="719"/>
      <c r="J595" s="719"/>
      <c r="K595" s="720"/>
      <c r="L595" s="730"/>
      <c r="M595" s="730"/>
      <c r="N595" s="730"/>
      <c r="O595" s="730"/>
      <c r="P595" s="730"/>
      <c r="Q595" s="730"/>
      <c r="R595" s="730"/>
      <c r="S595" s="730"/>
      <c r="T595" s="730"/>
      <c r="U595" s="730"/>
      <c r="V595" s="722"/>
      <c r="W595" s="724"/>
      <c r="X595" s="723"/>
      <c r="Y595" s="723"/>
    </row>
    <row r="596" spans="1:25" ht="22.5" customHeight="1">
      <c r="A596" s="718"/>
      <c r="B596" s="719"/>
      <c r="C596" s="719"/>
      <c r="D596" s="719"/>
      <c r="E596" s="719"/>
      <c r="F596" s="719"/>
      <c r="G596" s="719"/>
      <c r="H596" s="719"/>
      <c r="I596" s="719"/>
      <c r="J596" s="719"/>
      <c r="K596" s="720"/>
      <c r="L596" s="730"/>
      <c r="M596" s="730"/>
      <c r="N596" s="730"/>
      <c r="O596" s="730"/>
      <c r="P596" s="730"/>
      <c r="Q596" s="730"/>
      <c r="R596" s="730"/>
      <c r="S596" s="730"/>
      <c r="T596" s="730"/>
      <c r="U596" s="730"/>
      <c r="V596" s="722"/>
      <c r="W596" s="724"/>
      <c r="X596" s="723"/>
      <c r="Y596" s="723"/>
    </row>
    <row r="597" spans="1:25" ht="22.5" customHeight="1">
      <c r="A597" s="718"/>
      <c r="B597" s="719"/>
      <c r="C597" s="719"/>
      <c r="D597" s="719"/>
      <c r="E597" s="719"/>
      <c r="F597" s="719"/>
      <c r="G597" s="719"/>
      <c r="H597" s="719"/>
      <c r="I597" s="719"/>
      <c r="J597" s="719"/>
      <c r="K597" s="720"/>
      <c r="L597" s="730"/>
      <c r="M597" s="730"/>
      <c r="N597" s="730"/>
      <c r="O597" s="730"/>
      <c r="P597" s="730"/>
      <c r="Q597" s="730"/>
      <c r="R597" s="730"/>
      <c r="S597" s="730"/>
      <c r="T597" s="730"/>
      <c r="U597" s="730"/>
      <c r="V597" s="722"/>
      <c r="W597" s="724"/>
      <c r="X597" s="723"/>
      <c r="Y597" s="723"/>
    </row>
    <row r="598" spans="1:25" ht="22.5" customHeight="1">
      <c r="A598" s="718"/>
      <c r="B598" s="719"/>
      <c r="C598" s="719"/>
      <c r="D598" s="719"/>
      <c r="E598" s="719"/>
      <c r="F598" s="719"/>
      <c r="G598" s="719"/>
      <c r="H598" s="719"/>
      <c r="I598" s="719"/>
      <c r="J598" s="719"/>
      <c r="K598" s="720"/>
      <c r="L598" s="730"/>
      <c r="M598" s="730"/>
      <c r="N598" s="730"/>
      <c r="O598" s="730"/>
      <c r="P598" s="730"/>
      <c r="Q598" s="730"/>
      <c r="R598" s="730"/>
      <c r="S598" s="730"/>
      <c r="T598" s="730"/>
      <c r="U598" s="730"/>
      <c r="V598" s="722"/>
      <c r="W598" s="724"/>
      <c r="X598" s="723"/>
      <c r="Y598" s="723"/>
    </row>
    <row r="599" spans="1:25" ht="22.5" customHeight="1">
      <c r="A599" s="718"/>
      <c r="B599" s="719"/>
      <c r="C599" s="719"/>
      <c r="D599" s="719"/>
      <c r="E599" s="719"/>
      <c r="F599" s="719"/>
      <c r="G599" s="719"/>
      <c r="H599" s="719"/>
      <c r="I599" s="719"/>
      <c r="J599" s="719"/>
      <c r="K599" s="720"/>
      <c r="L599" s="730"/>
      <c r="M599" s="730"/>
      <c r="N599" s="730"/>
      <c r="O599" s="730"/>
      <c r="P599" s="730"/>
      <c r="Q599" s="730"/>
      <c r="R599" s="730"/>
      <c r="S599" s="730"/>
      <c r="T599" s="730"/>
      <c r="U599" s="730"/>
      <c r="V599" s="722"/>
      <c r="W599" s="724"/>
      <c r="X599" s="723"/>
      <c r="Y599" s="723"/>
    </row>
    <row r="600" spans="1:25" ht="22.5" customHeight="1">
      <c r="A600" s="718"/>
      <c r="B600" s="719"/>
      <c r="C600" s="719"/>
      <c r="D600" s="719"/>
      <c r="E600" s="719"/>
      <c r="F600" s="719"/>
      <c r="G600" s="719"/>
      <c r="H600" s="719"/>
      <c r="I600" s="719"/>
      <c r="J600" s="719"/>
      <c r="K600" s="720"/>
      <c r="L600" s="730"/>
      <c r="M600" s="730"/>
      <c r="N600" s="730"/>
      <c r="O600" s="730"/>
      <c r="P600" s="730"/>
      <c r="Q600" s="730"/>
      <c r="R600" s="730"/>
      <c r="S600" s="730"/>
      <c r="T600" s="730"/>
      <c r="U600" s="730"/>
      <c r="V600" s="722"/>
      <c r="W600" s="724"/>
      <c r="X600" s="723"/>
      <c r="Y600" s="723"/>
    </row>
    <row r="601" spans="1:25" ht="22.5" customHeight="1">
      <c r="A601" s="718"/>
      <c r="B601" s="719"/>
      <c r="C601" s="719"/>
      <c r="D601" s="719"/>
      <c r="E601" s="719"/>
      <c r="F601" s="719"/>
      <c r="G601" s="719"/>
      <c r="H601" s="719"/>
      <c r="I601" s="719"/>
      <c r="J601" s="719"/>
      <c r="K601" s="720"/>
      <c r="L601" s="730"/>
      <c r="M601" s="730"/>
      <c r="N601" s="730"/>
      <c r="O601" s="730"/>
      <c r="P601" s="730"/>
      <c r="Q601" s="730"/>
      <c r="R601" s="730"/>
      <c r="S601" s="730"/>
      <c r="T601" s="730"/>
      <c r="U601" s="730"/>
      <c r="V601" s="722"/>
      <c r="W601" s="724"/>
      <c r="X601" s="723"/>
      <c r="Y601" s="723"/>
    </row>
    <row r="602" spans="1:25" ht="22.5" customHeight="1">
      <c r="A602" s="718"/>
      <c r="B602" s="719"/>
      <c r="C602" s="719"/>
      <c r="D602" s="719"/>
      <c r="E602" s="719"/>
      <c r="F602" s="719"/>
      <c r="G602" s="719"/>
      <c r="H602" s="719"/>
      <c r="I602" s="719"/>
      <c r="J602" s="719"/>
      <c r="K602" s="720"/>
      <c r="L602" s="730"/>
      <c r="M602" s="730"/>
      <c r="N602" s="730"/>
      <c r="O602" s="730"/>
      <c r="P602" s="730"/>
      <c r="Q602" s="730"/>
      <c r="R602" s="730"/>
      <c r="S602" s="730"/>
      <c r="T602" s="730"/>
      <c r="U602" s="730"/>
      <c r="V602" s="722"/>
      <c r="W602" s="724"/>
      <c r="X602" s="723"/>
      <c r="Y602" s="723"/>
    </row>
    <row r="603" spans="1:25" ht="22.5" customHeight="1">
      <c r="A603" s="718"/>
      <c r="B603" s="719"/>
      <c r="C603" s="719"/>
      <c r="D603" s="719"/>
      <c r="E603" s="719"/>
      <c r="F603" s="719"/>
      <c r="G603" s="719"/>
      <c r="H603" s="719"/>
      <c r="I603" s="719"/>
      <c r="J603" s="719"/>
      <c r="K603" s="720"/>
      <c r="L603" s="730"/>
      <c r="M603" s="730"/>
      <c r="N603" s="730"/>
      <c r="O603" s="730"/>
      <c r="P603" s="730"/>
      <c r="Q603" s="730"/>
      <c r="R603" s="730"/>
      <c r="S603" s="730"/>
      <c r="T603" s="730"/>
      <c r="U603" s="730"/>
      <c r="V603" s="722"/>
      <c r="W603" s="724"/>
      <c r="X603" s="723"/>
      <c r="Y603" s="723"/>
    </row>
    <row r="604" spans="1:25" ht="22.5" customHeight="1">
      <c r="A604" s="718"/>
      <c r="B604" s="719"/>
      <c r="C604" s="719"/>
      <c r="D604" s="719"/>
      <c r="E604" s="719"/>
      <c r="F604" s="719"/>
      <c r="G604" s="719"/>
      <c r="H604" s="719"/>
      <c r="I604" s="719"/>
      <c r="J604" s="719"/>
      <c r="K604" s="720"/>
      <c r="L604" s="730"/>
      <c r="M604" s="730"/>
      <c r="N604" s="730"/>
      <c r="O604" s="730"/>
      <c r="P604" s="730"/>
      <c r="Q604" s="730"/>
      <c r="R604" s="730"/>
      <c r="S604" s="730"/>
      <c r="T604" s="730"/>
      <c r="U604" s="730"/>
      <c r="V604" s="722"/>
      <c r="W604" s="724"/>
      <c r="X604" s="723"/>
      <c r="Y604" s="723"/>
    </row>
    <row r="605" spans="1:25" ht="22.5" customHeight="1">
      <c r="A605" s="718"/>
      <c r="B605" s="719"/>
      <c r="C605" s="719"/>
      <c r="D605" s="719"/>
      <c r="E605" s="719"/>
      <c r="F605" s="719"/>
      <c r="G605" s="719"/>
      <c r="H605" s="719"/>
      <c r="I605" s="719"/>
      <c r="J605" s="719"/>
      <c r="K605" s="720"/>
      <c r="L605" s="730"/>
      <c r="M605" s="730"/>
      <c r="N605" s="730"/>
      <c r="O605" s="730"/>
      <c r="P605" s="730"/>
      <c r="Q605" s="730"/>
      <c r="R605" s="730"/>
      <c r="S605" s="730"/>
      <c r="T605" s="730"/>
      <c r="U605" s="730"/>
      <c r="V605" s="722"/>
      <c r="W605" s="724"/>
      <c r="X605" s="723"/>
      <c r="Y605" s="723"/>
    </row>
    <row r="606" spans="1:25" ht="22.5" customHeight="1">
      <c r="A606" s="718"/>
      <c r="B606" s="719"/>
      <c r="C606" s="719"/>
      <c r="D606" s="719"/>
      <c r="E606" s="719"/>
      <c r="F606" s="719"/>
      <c r="G606" s="719"/>
      <c r="H606" s="719"/>
      <c r="I606" s="719"/>
      <c r="J606" s="719"/>
      <c r="K606" s="720"/>
      <c r="L606" s="730"/>
      <c r="M606" s="730"/>
      <c r="N606" s="730"/>
      <c r="O606" s="730"/>
      <c r="P606" s="730"/>
      <c r="Q606" s="730"/>
      <c r="R606" s="730"/>
      <c r="S606" s="730"/>
      <c r="T606" s="730"/>
      <c r="U606" s="730"/>
      <c r="V606" s="722"/>
      <c r="W606" s="724"/>
      <c r="X606" s="723"/>
      <c r="Y606" s="723"/>
    </row>
    <row r="607" spans="1:25" ht="22.5" customHeight="1">
      <c r="A607" s="718"/>
      <c r="B607" s="719"/>
      <c r="C607" s="719"/>
      <c r="D607" s="719"/>
      <c r="E607" s="719"/>
      <c r="F607" s="719"/>
      <c r="G607" s="719"/>
      <c r="H607" s="719"/>
      <c r="I607" s="719"/>
      <c r="J607" s="719"/>
      <c r="K607" s="720"/>
      <c r="L607" s="730"/>
      <c r="M607" s="730"/>
      <c r="N607" s="730"/>
      <c r="O607" s="730"/>
      <c r="P607" s="730"/>
      <c r="Q607" s="730"/>
      <c r="R607" s="730"/>
      <c r="S607" s="730"/>
      <c r="T607" s="730"/>
      <c r="U607" s="730"/>
      <c r="V607" s="722"/>
      <c r="W607" s="724"/>
      <c r="X607" s="723"/>
      <c r="Y607" s="723"/>
    </row>
    <row r="608" spans="1:25" ht="22.5" customHeight="1">
      <c r="A608" s="718"/>
      <c r="B608" s="719"/>
      <c r="C608" s="719"/>
      <c r="D608" s="719"/>
      <c r="E608" s="719"/>
      <c r="F608" s="719"/>
      <c r="G608" s="719"/>
      <c r="H608" s="719"/>
      <c r="I608" s="719"/>
      <c r="J608" s="719"/>
      <c r="K608" s="720"/>
      <c r="L608" s="730"/>
      <c r="M608" s="730"/>
      <c r="N608" s="730"/>
      <c r="O608" s="730"/>
      <c r="P608" s="730"/>
      <c r="Q608" s="730"/>
      <c r="R608" s="730"/>
      <c r="S608" s="730"/>
      <c r="T608" s="730"/>
      <c r="U608" s="730"/>
      <c r="V608" s="722"/>
      <c r="W608" s="724"/>
      <c r="X608" s="723"/>
      <c r="Y608" s="723"/>
    </row>
    <row r="609" spans="1:25" ht="22.5" customHeight="1">
      <c r="A609" s="718"/>
      <c r="B609" s="719"/>
      <c r="C609" s="719"/>
      <c r="D609" s="719"/>
      <c r="E609" s="719"/>
      <c r="F609" s="719"/>
      <c r="G609" s="719"/>
      <c r="H609" s="719"/>
      <c r="I609" s="719"/>
      <c r="J609" s="719"/>
      <c r="K609" s="720"/>
      <c r="L609" s="730"/>
      <c r="M609" s="730"/>
      <c r="N609" s="730"/>
      <c r="O609" s="730"/>
      <c r="P609" s="730"/>
      <c r="Q609" s="730"/>
      <c r="R609" s="730"/>
      <c r="S609" s="730"/>
      <c r="T609" s="730"/>
      <c r="U609" s="730"/>
      <c r="V609" s="722"/>
      <c r="W609" s="724"/>
      <c r="X609" s="723"/>
      <c r="Y609" s="723"/>
    </row>
    <row r="610" spans="1:25" ht="22.5" customHeight="1">
      <c r="A610" s="718"/>
      <c r="B610" s="719"/>
      <c r="C610" s="719"/>
      <c r="D610" s="719"/>
      <c r="E610" s="719"/>
      <c r="F610" s="719"/>
      <c r="G610" s="719"/>
      <c r="H610" s="719"/>
      <c r="I610" s="719"/>
      <c r="J610" s="719"/>
      <c r="K610" s="720"/>
      <c r="L610" s="730"/>
      <c r="M610" s="730"/>
      <c r="N610" s="730"/>
      <c r="O610" s="730"/>
      <c r="P610" s="730"/>
      <c r="Q610" s="730"/>
      <c r="R610" s="730"/>
      <c r="S610" s="730"/>
      <c r="T610" s="730"/>
      <c r="U610" s="730"/>
      <c r="V610" s="722"/>
      <c r="W610" s="724"/>
      <c r="X610" s="723"/>
      <c r="Y610" s="723"/>
    </row>
    <row r="611" spans="1:25" ht="22.5" customHeight="1">
      <c r="A611" s="718"/>
      <c r="B611" s="719"/>
      <c r="C611" s="719"/>
      <c r="D611" s="719"/>
      <c r="E611" s="719"/>
      <c r="F611" s="719"/>
      <c r="G611" s="719"/>
      <c r="H611" s="719"/>
      <c r="I611" s="719"/>
      <c r="J611" s="719"/>
      <c r="K611" s="720"/>
      <c r="L611" s="730"/>
      <c r="M611" s="730"/>
      <c r="N611" s="730"/>
      <c r="O611" s="730"/>
      <c r="P611" s="730"/>
      <c r="Q611" s="730"/>
      <c r="R611" s="730"/>
      <c r="S611" s="730"/>
      <c r="T611" s="730"/>
      <c r="U611" s="730"/>
      <c r="V611" s="722"/>
      <c r="W611" s="724"/>
      <c r="X611" s="723"/>
      <c r="Y611" s="723"/>
    </row>
    <row r="612" spans="1:25" ht="22.5" customHeight="1">
      <c r="A612" s="718"/>
      <c r="B612" s="719"/>
      <c r="C612" s="719"/>
      <c r="D612" s="719"/>
      <c r="E612" s="719"/>
      <c r="F612" s="719"/>
      <c r="G612" s="719"/>
      <c r="H612" s="719"/>
      <c r="I612" s="719"/>
      <c r="J612" s="719"/>
      <c r="K612" s="720"/>
      <c r="L612" s="730"/>
      <c r="M612" s="730"/>
      <c r="N612" s="730"/>
      <c r="O612" s="730"/>
      <c r="P612" s="730"/>
      <c r="Q612" s="730"/>
      <c r="R612" s="730"/>
      <c r="S612" s="730"/>
      <c r="T612" s="730"/>
      <c r="U612" s="730"/>
      <c r="V612" s="722"/>
      <c r="W612" s="724"/>
      <c r="X612" s="723"/>
      <c r="Y612" s="723"/>
    </row>
    <row r="613" spans="1:25" ht="22.5" customHeight="1">
      <c r="A613" s="718"/>
      <c r="B613" s="719"/>
      <c r="C613" s="719"/>
      <c r="D613" s="719"/>
      <c r="E613" s="719"/>
      <c r="F613" s="719"/>
      <c r="G613" s="719"/>
      <c r="H613" s="719"/>
      <c r="I613" s="719"/>
      <c r="J613" s="719"/>
      <c r="K613" s="720"/>
      <c r="L613" s="730"/>
      <c r="M613" s="730"/>
      <c r="N613" s="730"/>
      <c r="O613" s="730"/>
      <c r="P613" s="730"/>
      <c r="Q613" s="730"/>
      <c r="R613" s="730"/>
      <c r="S613" s="730"/>
      <c r="T613" s="730"/>
      <c r="U613" s="730"/>
      <c r="V613" s="722"/>
      <c r="W613" s="724"/>
      <c r="X613" s="723"/>
      <c r="Y613" s="723"/>
    </row>
    <row r="614" spans="1:25" ht="22.5" customHeight="1">
      <c r="A614" s="718"/>
      <c r="B614" s="719"/>
      <c r="C614" s="719"/>
      <c r="D614" s="719"/>
      <c r="E614" s="719"/>
      <c r="F614" s="719"/>
      <c r="G614" s="719"/>
      <c r="H614" s="719"/>
      <c r="I614" s="719"/>
      <c r="J614" s="719"/>
      <c r="K614" s="720"/>
      <c r="L614" s="730"/>
      <c r="M614" s="730"/>
      <c r="N614" s="730"/>
      <c r="O614" s="730"/>
      <c r="P614" s="730"/>
      <c r="Q614" s="730"/>
      <c r="R614" s="730"/>
      <c r="S614" s="730"/>
      <c r="T614" s="730"/>
      <c r="U614" s="730"/>
      <c r="V614" s="722"/>
      <c r="W614" s="724"/>
      <c r="X614" s="723"/>
      <c r="Y614" s="723"/>
    </row>
    <row r="615" spans="1:25" ht="22.5" customHeight="1">
      <c r="A615" s="718"/>
      <c r="B615" s="719"/>
      <c r="C615" s="719"/>
      <c r="D615" s="719"/>
      <c r="E615" s="719"/>
      <c r="F615" s="719"/>
      <c r="G615" s="719"/>
      <c r="H615" s="719"/>
      <c r="I615" s="719"/>
      <c r="J615" s="719"/>
      <c r="K615" s="720"/>
      <c r="L615" s="730"/>
      <c r="M615" s="730"/>
      <c r="N615" s="730"/>
      <c r="O615" s="730"/>
      <c r="P615" s="730"/>
      <c r="Q615" s="730"/>
      <c r="R615" s="730"/>
      <c r="S615" s="730"/>
      <c r="T615" s="730"/>
      <c r="U615" s="730"/>
      <c r="V615" s="722"/>
      <c r="W615" s="724"/>
      <c r="X615" s="723"/>
      <c r="Y615" s="723"/>
    </row>
    <row r="616" spans="1:25" ht="22.5" customHeight="1">
      <c r="A616" s="718"/>
      <c r="B616" s="719"/>
      <c r="C616" s="719"/>
      <c r="D616" s="719"/>
      <c r="E616" s="719"/>
      <c r="F616" s="719"/>
      <c r="G616" s="719"/>
      <c r="H616" s="719"/>
      <c r="I616" s="719"/>
      <c r="J616" s="719"/>
      <c r="K616" s="720"/>
      <c r="L616" s="730"/>
      <c r="M616" s="730"/>
      <c r="N616" s="730"/>
      <c r="O616" s="730"/>
      <c r="P616" s="730"/>
      <c r="Q616" s="730"/>
      <c r="R616" s="730"/>
      <c r="S616" s="730"/>
      <c r="T616" s="730"/>
      <c r="U616" s="730"/>
      <c r="V616" s="722"/>
      <c r="W616" s="724"/>
      <c r="X616" s="723"/>
      <c r="Y616" s="723"/>
    </row>
    <row r="617" spans="1:25" ht="22.5" customHeight="1">
      <c r="A617" s="718"/>
      <c r="B617" s="719"/>
      <c r="C617" s="719"/>
      <c r="D617" s="719"/>
      <c r="E617" s="719"/>
      <c r="F617" s="719"/>
      <c r="G617" s="719"/>
      <c r="H617" s="719"/>
      <c r="I617" s="719"/>
      <c r="J617" s="719"/>
      <c r="K617" s="720"/>
      <c r="L617" s="730"/>
      <c r="M617" s="730"/>
      <c r="N617" s="730"/>
      <c r="O617" s="730"/>
      <c r="P617" s="730"/>
      <c r="Q617" s="730"/>
      <c r="R617" s="730"/>
      <c r="S617" s="730"/>
      <c r="T617" s="730"/>
      <c r="U617" s="730"/>
      <c r="V617" s="722"/>
      <c r="W617" s="724"/>
      <c r="X617" s="723"/>
      <c r="Y617" s="723"/>
    </row>
    <row r="618" spans="1:25" s="185" customFormat="1" ht="22.5" customHeight="1">
      <c r="A618" s="718"/>
      <c r="B618" s="719"/>
      <c r="C618" s="719"/>
      <c r="D618" s="719"/>
      <c r="E618" s="719"/>
      <c r="F618" s="719"/>
      <c r="G618" s="719"/>
      <c r="H618" s="724"/>
      <c r="I618" s="724"/>
      <c r="J618" s="724"/>
      <c r="K618" s="725"/>
      <c r="L618" s="729"/>
      <c r="M618" s="729"/>
      <c r="N618" s="729"/>
      <c r="O618" s="729"/>
      <c r="P618" s="729"/>
      <c r="Q618" s="729"/>
      <c r="R618" s="729"/>
      <c r="S618" s="729"/>
      <c r="T618" s="729"/>
      <c r="U618" s="729"/>
      <c r="V618" s="727"/>
      <c r="W618" s="724"/>
      <c r="X618" s="723"/>
      <c r="Y618" s="723"/>
    </row>
    <row r="619" spans="1:25" s="185" customFormat="1" ht="22.5" customHeight="1">
      <c r="A619" s="718"/>
      <c r="B619" s="719"/>
      <c r="C619" s="719"/>
      <c r="D619" s="719"/>
      <c r="E619" s="719"/>
      <c r="F619" s="719"/>
      <c r="G619" s="719"/>
      <c r="H619" s="724"/>
      <c r="I619" s="724"/>
      <c r="J619" s="724"/>
      <c r="K619" s="725"/>
      <c r="L619" s="729"/>
      <c r="M619" s="729"/>
      <c r="N619" s="729"/>
      <c r="O619" s="729"/>
      <c r="P619" s="729"/>
      <c r="Q619" s="729"/>
      <c r="R619" s="729"/>
      <c r="S619" s="729"/>
      <c r="T619" s="729"/>
      <c r="U619" s="729"/>
      <c r="V619" s="727"/>
      <c r="W619" s="724"/>
      <c r="X619" s="723"/>
      <c r="Y619" s="723"/>
    </row>
    <row r="620" spans="1:25" ht="22.5" customHeight="1">
      <c r="A620" s="718"/>
      <c r="B620" s="719"/>
      <c r="C620" s="719"/>
      <c r="D620" s="719"/>
      <c r="E620" s="719"/>
      <c r="F620" s="719"/>
      <c r="G620" s="719"/>
      <c r="H620" s="719"/>
      <c r="I620" s="719"/>
      <c r="J620" s="719"/>
      <c r="K620" s="720"/>
      <c r="L620" s="730"/>
      <c r="M620" s="730"/>
      <c r="N620" s="730"/>
      <c r="O620" s="730"/>
      <c r="P620" s="730"/>
      <c r="Q620" s="730"/>
      <c r="R620" s="730"/>
      <c r="S620" s="730"/>
      <c r="T620" s="730"/>
      <c r="U620" s="730"/>
      <c r="V620" s="722"/>
      <c r="W620" s="724"/>
      <c r="X620" s="723"/>
      <c r="Y620" s="723"/>
    </row>
    <row r="621" spans="1:25" ht="22.5" customHeight="1">
      <c r="A621" s="718"/>
      <c r="B621" s="719"/>
      <c r="C621" s="719"/>
      <c r="D621" s="719"/>
      <c r="E621" s="719"/>
      <c r="F621" s="719"/>
      <c r="G621" s="719"/>
      <c r="H621" s="719"/>
      <c r="I621" s="719"/>
      <c r="J621" s="719"/>
      <c r="K621" s="720"/>
      <c r="L621" s="730"/>
      <c r="M621" s="730"/>
      <c r="N621" s="730"/>
      <c r="O621" s="730"/>
      <c r="P621" s="730"/>
      <c r="Q621" s="730"/>
      <c r="R621" s="730"/>
      <c r="S621" s="730"/>
      <c r="T621" s="730"/>
      <c r="U621" s="730"/>
      <c r="V621" s="722"/>
      <c r="W621" s="724"/>
      <c r="X621" s="723"/>
      <c r="Y621" s="723"/>
    </row>
    <row r="622" spans="1:25" ht="22.5" customHeight="1">
      <c r="A622" s="718"/>
      <c r="B622" s="719"/>
      <c r="C622" s="719"/>
      <c r="D622" s="719"/>
      <c r="E622" s="719"/>
      <c r="F622" s="719"/>
      <c r="G622" s="719"/>
      <c r="H622" s="719"/>
      <c r="I622" s="719"/>
      <c r="J622" s="719"/>
      <c r="K622" s="720"/>
      <c r="L622" s="730"/>
      <c r="M622" s="730"/>
      <c r="N622" s="730"/>
      <c r="O622" s="730"/>
      <c r="P622" s="730"/>
      <c r="Q622" s="730"/>
      <c r="R622" s="730"/>
      <c r="S622" s="730"/>
      <c r="T622" s="730"/>
      <c r="U622" s="730"/>
      <c r="V622" s="722"/>
      <c r="W622" s="724"/>
      <c r="X622" s="723"/>
      <c r="Y622" s="723"/>
    </row>
    <row r="623" spans="1:25" ht="22.5" customHeight="1">
      <c r="A623" s="718"/>
      <c r="B623" s="719"/>
      <c r="C623" s="719"/>
      <c r="D623" s="719"/>
      <c r="E623" s="719"/>
      <c r="F623" s="719"/>
      <c r="G623" s="719"/>
      <c r="H623" s="719"/>
      <c r="I623" s="719"/>
      <c r="J623" s="719"/>
      <c r="K623" s="720"/>
      <c r="L623" s="730"/>
      <c r="M623" s="730"/>
      <c r="N623" s="730"/>
      <c r="O623" s="730"/>
      <c r="P623" s="730"/>
      <c r="Q623" s="730"/>
      <c r="R623" s="730"/>
      <c r="S623" s="730"/>
      <c r="T623" s="730"/>
      <c r="U623" s="730"/>
      <c r="V623" s="722"/>
      <c r="W623" s="724"/>
      <c r="X623" s="723"/>
      <c r="Y623" s="723"/>
    </row>
    <row r="624" spans="1:25" ht="22.5" customHeight="1">
      <c r="A624" s="718"/>
      <c r="B624" s="719"/>
      <c r="C624" s="719"/>
      <c r="D624" s="719"/>
      <c r="E624" s="719"/>
      <c r="F624" s="719"/>
      <c r="G624" s="719"/>
      <c r="H624" s="719"/>
      <c r="I624" s="719"/>
      <c r="J624" s="719"/>
      <c r="K624" s="720"/>
      <c r="L624" s="730"/>
      <c r="M624" s="730"/>
      <c r="N624" s="730"/>
      <c r="O624" s="730"/>
      <c r="P624" s="730"/>
      <c r="Q624" s="730"/>
      <c r="R624" s="730"/>
      <c r="S624" s="730"/>
      <c r="T624" s="730"/>
      <c r="U624" s="730"/>
      <c r="V624" s="722"/>
      <c r="W624" s="724"/>
      <c r="X624" s="723"/>
      <c r="Y624" s="723"/>
    </row>
    <row r="625" spans="1:25" ht="22.5" customHeight="1">
      <c r="A625" s="718"/>
      <c r="B625" s="719"/>
      <c r="C625" s="719"/>
      <c r="D625" s="719"/>
      <c r="E625" s="719"/>
      <c r="F625" s="719"/>
      <c r="G625" s="719"/>
      <c r="H625" s="719"/>
      <c r="I625" s="719"/>
      <c r="J625" s="719"/>
      <c r="K625" s="720"/>
      <c r="L625" s="730"/>
      <c r="M625" s="730"/>
      <c r="N625" s="730"/>
      <c r="O625" s="730"/>
      <c r="P625" s="730"/>
      <c r="Q625" s="730"/>
      <c r="R625" s="730"/>
      <c r="S625" s="730"/>
      <c r="T625" s="730"/>
      <c r="U625" s="730"/>
      <c r="V625" s="722"/>
      <c r="W625" s="724"/>
      <c r="X625" s="723"/>
      <c r="Y625" s="723"/>
    </row>
    <row r="626" spans="1:25" ht="22.5" customHeight="1">
      <c r="A626" s="718"/>
      <c r="B626" s="719"/>
      <c r="C626" s="719"/>
      <c r="D626" s="719"/>
      <c r="E626" s="719"/>
      <c r="F626" s="719"/>
      <c r="G626" s="719"/>
      <c r="H626" s="719"/>
      <c r="I626" s="719"/>
      <c r="J626" s="719"/>
      <c r="K626" s="720"/>
      <c r="L626" s="730"/>
      <c r="M626" s="730"/>
      <c r="N626" s="730"/>
      <c r="O626" s="730"/>
      <c r="P626" s="730"/>
      <c r="Q626" s="730"/>
      <c r="R626" s="730"/>
      <c r="S626" s="730"/>
      <c r="T626" s="730"/>
      <c r="U626" s="730"/>
      <c r="V626" s="722"/>
      <c r="W626" s="724"/>
      <c r="X626" s="723"/>
      <c r="Y626" s="723"/>
    </row>
    <row r="627" spans="1:25" ht="22.5" customHeight="1">
      <c r="A627" s="718"/>
      <c r="B627" s="719"/>
      <c r="C627" s="719"/>
      <c r="D627" s="719"/>
      <c r="E627" s="719"/>
      <c r="F627" s="719"/>
      <c r="G627" s="719"/>
      <c r="H627" s="719"/>
      <c r="I627" s="719"/>
      <c r="J627" s="719"/>
      <c r="K627" s="720"/>
      <c r="L627" s="730"/>
      <c r="M627" s="730"/>
      <c r="N627" s="730"/>
      <c r="O627" s="730"/>
      <c r="P627" s="730"/>
      <c r="Q627" s="730"/>
      <c r="R627" s="730"/>
      <c r="S627" s="730"/>
      <c r="T627" s="730"/>
      <c r="U627" s="730"/>
      <c r="V627" s="722"/>
      <c r="W627" s="724"/>
      <c r="X627" s="723"/>
      <c r="Y627" s="723"/>
    </row>
    <row r="628" spans="1:25" ht="22.5" customHeight="1">
      <c r="A628" s="718"/>
      <c r="B628" s="719"/>
      <c r="C628" s="719"/>
      <c r="D628" s="719"/>
      <c r="E628" s="719"/>
      <c r="F628" s="719"/>
      <c r="G628" s="719"/>
      <c r="H628" s="719"/>
      <c r="I628" s="719"/>
      <c r="J628" s="719"/>
      <c r="K628" s="720"/>
      <c r="L628" s="730"/>
      <c r="M628" s="730"/>
      <c r="N628" s="730"/>
      <c r="O628" s="730"/>
      <c r="P628" s="730"/>
      <c r="Q628" s="730"/>
      <c r="R628" s="730"/>
      <c r="S628" s="730"/>
      <c r="T628" s="730"/>
      <c r="U628" s="730"/>
      <c r="V628" s="722"/>
      <c r="W628" s="724"/>
      <c r="X628" s="723"/>
      <c r="Y628" s="723"/>
    </row>
    <row r="629" spans="1:25" ht="22.5" customHeight="1">
      <c r="A629" s="718"/>
      <c r="B629" s="719"/>
      <c r="C629" s="719"/>
      <c r="D629" s="719"/>
      <c r="E629" s="719"/>
      <c r="F629" s="719"/>
      <c r="G629" s="719"/>
      <c r="H629" s="719"/>
      <c r="I629" s="719"/>
      <c r="J629" s="719"/>
      <c r="K629" s="720"/>
      <c r="L629" s="730"/>
      <c r="M629" s="730"/>
      <c r="N629" s="730"/>
      <c r="O629" s="730"/>
      <c r="P629" s="730"/>
      <c r="Q629" s="730"/>
      <c r="R629" s="730"/>
      <c r="S629" s="730"/>
      <c r="T629" s="730"/>
      <c r="U629" s="730"/>
      <c r="V629" s="722"/>
      <c r="W629" s="724"/>
      <c r="X629" s="723"/>
      <c r="Y629" s="723"/>
    </row>
    <row r="630" spans="1:25" ht="22.5" customHeight="1">
      <c r="A630" s="718"/>
      <c r="B630" s="719"/>
      <c r="C630" s="719"/>
      <c r="D630" s="719"/>
      <c r="E630" s="719"/>
      <c r="F630" s="719"/>
      <c r="G630" s="719"/>
      <c r="H630" s="719"/>
      <c r="I630" s="719"/>
      <c r="J630" s="719"/>
      <c r="K630" s="720"/>
      <c r="L630" s="730"/>
      <c r="M630" s="730"/>
      <c r="N630" s="730"/>
      <c r="O630" s="730"/>
      <c r="P630" s="730"/>
      <c r="Q630" s="730"/>
      <c r="R630" s="730"/>
      <c r="S630" s="730"/>
      <c r="T630" s="730"/>
      <c r="U630" s="730"/>
      <c r="V630" s="722"/>
      <c r="W630" s="724"/>
      <c r="X630" s="723"/>
      <c r="Y630" s="723"/>
    </row>
    <row r="631" spans="1:25" ht="22.5" customHeight="1">
      <c r="A631" s="718"/>
      <c r="B631" s="719"/>
      <c r="C631" s="719"/>
      <c r="D631" s="719"/>
      <c r="E631" s="719"/>
      <c r="F631" s="719"/>
      <c r="G631" s="719"/>
      <c r="H631" s="719"/>
      <c r="I631" s="719"/>
      <c r="J631" s="719"/>
      <c r="K631" s="720"/>
      <c r="L631" s="730"/>
      <c r="M631" s="730"/>
      <c r="N631" s="730"/>
      <c r="O631" s="730"/>
      <c r="P631" s="730"/>
      <c r="Q631" s="730"/>
      <c r="R631" s="730"/>
      <c r="S631" s="730"/>
      <c r="T631" s="730"/>
      <c r="U631" s="730"/>
      <c r="V631" s="722"/>
      <c r="W631" s="724"/>
      <c r="X631" s="723"/>
      <c r="Y631" s="723"/>
    </row>
    <row r="632" spans="1:25" ht="22.5" customHeight="1">
      <c r="A632" s="718"/>
      <c r="B632" s="719"/>
      <c r="C632" s="719"/>
      <c r="D632" s="719"/>
      <c r="E632" s="719"/>
      <c r="F632" s="719"/>
      <c r="G632" s="719"/>
      <c r="H632" s="719"/>
      <c r="I632" s="719"/>
      <c r="J632" s="719"/>
      <c r="K632" s="720"/>
      <c r="L632" s="730"/>
      <c r="M632" s="730"/>
      <c r="N632" s="730"/>
      <c r="O632" s="730"/>
      <c r="P632" s="730"/>
      <c r="Q632" s="730"/>
      <c r="R632" s="730"/>
      <c r="S632" s="730"/>
      <c r="T632" s="730"/>
      <c r="U632" s="730"/>
      <c r="V632" s="722"/>
      <c r="W632" s="724"/>
      <c r="X632" s="723"/>
      <c r="Y632" s="723"/>
    </row>
    <row r="633" spans="1:25" ht="22.5" customHeight="1">
      <c r="A633" s="718"/>
      <c r="B633" s="719"/>
      <c r="C633" s="719"/>
      <c r="D633" s="719"/>
      <c r="E633" s="719"/>
      <c r="F633" s="719"/>
      <c r="G633" s="719"/>
      <c r="H633" s="719"/>
      <c r="I633" s="719"/>
      <c r="J633" s="719"/>
      <c r="K633" s="725"/>
      <c r="L633" s="729"/>
      <c r="M633" s="729"/>
      <c r="N633" s="729"/>
      <c r="O633" s="729"/>
      <c r="P633" s="729"/>
      <c r="Q633" s="729"/>
      <c r="R633" s="729"/>
      <c r="S633" s="729"/>
      <c r="T633" s="729"/>
      <c r="U633" s="729"/>
      <c r="V633" s="727"/>
      <c r="W633" s="724"/>
      <c r="X633" s="723"/>
      <c r="Y633" s="723"/>
    </row>
    <row r="634" spans="1:25" ht="22.5" customHeight="1">
      <c r="A634" s="718"/>
      <c r="B634" s="719"/>
      <c r="C634" s="719"/>
      <c r="D634" s="719"/>
      <c r="E634" s="719"/>
      <c r="F634" s="719"/>
      <c r="G634" s="719"/>
      <c r="H634" s="719"/>
      <c r="I634" s="719"/>
      <c r="J634" s="719"/>
      <c r="K634" s="720"/>
      <c r="L634" s="730"/>
      <c r="M634" s="730"/>
      <c r="N634" s="730"/>
      <c r="O634" s="730"/>
      <c r="P634" s="730"/>
      <c r="Q634" s="730"/>
      <c r="R634" s="730"/>
      <c r="S634" s="730"/>
      <c r="T634" s="730"/>
      <c r="U634" s="730"/>
      <c r="V634" s="722"/>
      <c r="W634" s="724"/>
      <c r="X634" s="723"/>
      <c r="Y634" s="723"/>
    </row>
    <row r="635" spans="1:25" ht="22.5" customHeight="1">
      <c r="A635" s="718"/>
      <c r="B635" s="719"/>
      <c r="C635" s="719"/>
      <c r="D635" s="719"/>
      <c r="E635" s="719"/>
      <c r="F635" s="719"/>
      <c r="G635" s="719"/>
      <c r="H635" s="719"/>
      <c r="I635" s="719"/>
      <c r="J635" s="719"/>
      <c r="K635" s="720"/>
      <c r="L635" s="730"/>
      <c r="M635" s="730"/>
      <c r="N635" s="730"/>
      <c r="O635" s="730"/>
      <c r="P635" s="730"/>
      <c r="Q635" s="730"/>
      <c r="R635" s="730"/>
      <c r="S635" s="730"/>
      <c r="T635" s="730"/>
      <c r="U635" s="730"/>
      <c r="V635" s="722"/>
      <c r="W635" s="724"/>
      <c r="X635" s="723"/>
      <c r="Y635" s="723"/>
    </row>
    <row r="636" spans="1:25" ht="22.5" customHeight="1">
      <c r="A636" s="718"/>
      <c r="B636" s="719"/>
      <c r="C636" s="719"/>
      <c r="D636" s="719"/>
      <c r="E636" s="719"/>
      <c r="F636" s="719"/>
      <c r="G636" s="719"/>
      <c r="H636" s="719"/>
      <c r="I636" s="719"/>
      <c r="J636" s="719"/>
      <c r="K636" s="720"/>
      <c r="L636" s="730"/>
      <c r="M636" s="730"/>
      <c r="N636" s="730"/>
      <c r="O636" s="730"/>
      <c r="P636" s="730"/>
      <c r="Q636" s="730"/>
      <c r="R636" s="730"/>
      <c r="S636" s="730"/>
      <c r="T636" s="730"/>
      <c r="U636" s="730"/>
      <c r="V636" s="722"/>
      <c r="W636" s="724"/>
      <c r="X636" s="723"/>
      <c r="Y636" s="723"/>
    </row>
    <row r="637" spans="1:25" ht="22.5" customHeight="1">
      <c r="A637" s="718"/>
      <c r="B637" s="719"/>
      <c r="C637" s="719"/>
      <c r="D637" s="719"/>
      <c r="E637" s="719"/>
      <c r="F637" s="719"/>
      <c r="G637" s="719"/>
      <c r="H637" s="719"/>
      <c r="I637" s="719"/>
      <c r="J637" s="719"/>
      <c r="K637" s="720"/>
      <c r="L637" s="730"/>
      <c r="M637" s="730"/>
      <c r="N637" s="730"/>
      <c r="O637" s="730"/>
      <c r="P637" s="730"/>
      <c r="Q637" s="730"/>
      <c r="R637" s="730"/>
      <c r="S637" s="730"/>
      <c r="T637" s="730"/>
      <c r="U637" s="730"/>
      <c r="V637" s="722"/>
      <c r="W637" s="724"/>
      <c r="X637" s="723"/>
      <c r="Y637" s="723"/>
    </row>
    <row r="638" spans="1:25" ht="22.5" customHeight="1">
      <c r="A638" s="718"/>
      <c r="B638" s="719"/>
      <c r="C638" s="719"/>
      <c r="D638" s="719"/>
      <c r="E638" s="719"/>
      <c r="F638" s="719"/>
      <c r="G638" s="719"/>
      <c r="H638" s="719"/>
      <c r="I638" s="719"/>
      <c r="J638" s="719"/>
      <c r="K638" s="720"/>
      <c r="L638" s="730"/>
      <c r="M638" s="730"/>
      <c r="N638" s="730"/>
      <c r="O638" s="730"/>
      <c r="P638" s="730"/>
      <c r="Q638" s="730"/>
      <c r="R638" s="730"/>
      <c r="S638" s="730"/>
      <c r="T638" s="730"/>
      <c r="U638" s="730"/>
      <c r="V638" s="722"/>
      <c r="W638" s="724"/>
      <c r="X638" s="723"/>
      <c r="Y638" s="723"/>
    </row>
    <row r="639" spans="1:25" ht="22.5" customHeight="1">
      <c r="A639" s="718"/>
      <c r="B639" s="719"/>
      <c r="C639" s="719"/>
      <c r="D639" s="719"/>
      <c r="E639" s="719"/>
      <c r="F639" s="719"/>
      <c r="G639" s="719"/>
      <c r="H639" s="719"/>
      <c r="I639" s="719"/>
      <c r="J639" s="719"/>
      <c r="K639" s="720"/>
      <c r="L639" s="730"/>
      <c r="M639" s="730"/>
      <c r="N639" s="730"/>
      <c r="O639" s="730"/>
      <c r="P639" s="730"/>
      <c r="Q639" s="730"/>
      <c r="R639" s="730"/>
      <c r="S639" s="730"/>
      <c r="T639" s="730"/>
      <c r="U639" s="730"/>
      <c r="V639" s="722"/>
      <c r="W639" s="724"/>
      <c r="X639" s="723"/>
      <c r="Y639" s="723"/>
    </row>
    <row r="640" spans="1:25" ht="22.5" customHeight="1">
      <c r="A640" s="718"/>
      <c r="B640" s="719"/>
      <c r="C640" s="719"/>
      <c r="D640" s="719"/>
      <c r="E640" s="719"/>
      <c r="F640" s="719"/>
      <c r="G640" s="719"/>
      <c r="H640" s="719"/>
      <c r="I640" s="719"/>
      <c r="J640" s="719"/>
      <c r="K640" s="720"/>
      <c r="L640" s="730"/>
      <c r="M640" s="730"/>
      <c r="N640" s="730"/>
      <c r="O640" s="730"/>
      <c r="P640" s="730"/>
      <c r="Q640" s="730"/>
      <c r="R640" s="730"/>
      <c r="S640" s="730"/>
      <c r="T640" s="730"/>
      <c r="U640" s="730"/>
      <c r="V640" s="722"/>
      <c r="W640" s="724"/>
      <c r="X640" s="723"/>
      <c r="Y640" s="723"/>
    </row>
    <row r="641" spans="1:25" ht="22.5" customHeight="1">
      <c r="A641" s="718"/>
      <c r="B641" s="719"/>
      <c r="C641" s="719"/>
      <c r="D641" s="719"/>
      <c r="E641" s="719"/>
      <c r="F641" s="719"/>
      <c r="G641" s="719"/>
      <c r="H641" s="719"/>
      <c r="I641" s="719"/>
      <c r="J641" s="719"/>
      <c r="K641" s="720"/>
      <c r="L641" s="730"/>
      <c r="M641" s="730"/>
      <c r="N641" s="730"/>
      <c r="O641" s="730"/>
      <c r="P641" s="730"/>
      <c r="Q641" s="730"/>
      <c r="R641" s="730"/>
      <c r="S641" s="730"/>
      <c r="T641" s="730"/>
      <c r="U641" s="730"/>
      <c r="V641" s="722"/>
      <c r="W641" s="724"/>
      <c r="X641" s="723"/>
      <c r="Y641" s="723"/>
    </row>
    <row r="642" spans="1:25" ht="22.5" customHeight="1">
      <c r="A642" s="718"/>
      <c r="B642" s="719"/>
      <c r="C642" s="719"/>
      <c r="D642" s="719"/>
      <c r="E642" s="719"/>
      <c r="F642" s="719"/>
      <c r="G642" s="719"/>
      <c r="H642" s="719"/>
      <c r="I642" s="719"/>
      <c r="J642" s="719"/>
      <c r="K642" s="720"/>
      <c r="L642" s="730"/>
      <c r="M642" s="730"/>
      <c r="N642" s="730"/>
      <c r="O642" s="730"/>
      <c r="P642" s="730"/>
      <c r="Q642" s="730"/>
      <c r="R642" s="730"/>
      <c r="S642" s="730"/>
      <c r="T642" s="730"/>
      <c r="U642" s="730"/>
      <c r="V642" s="722"/>
      <c r="W642" s="724"/>
      <c r="X642" s="723"/>
      <c r="Y642" s="723"/>
    </row>
    <row r="643" spans="1:25" ht="22.5" customHeight="1">
      <c r="A643" s="718"/>
      <c r="B643" s="719"/>
      <c r="C643" s="719"/>
      <c r="D643" s="719"/>
      <c r="E643" s="719"/>
      <c r="F643" s="719"/>
      <c r="G643" s="719"/>
      <c r="H643" s="719"/>
      <c r="I643" s="719"/>
      <c r="J643" s="719"/>
      <c r="K643" s="720"/>
      <c r="L643" s="730"/>
      <c r="M643" s="730"/>
      <c r="N643" s="730"/>
      <c r="O643" s="730"/>
      <c r="P643" s="730"/>
      <c r="Q643" s="730"/>
      <c r="R643" s="730"/>
      <c r="S643" s="730"/>
      <c r="T643" s="730"/>
      <c r="U643" s="730"/>
      <c r="V643" s="722"/>
      <c r="W643" s="724"/>
      <c r="X643" s="723"/>
      <c r="Y643" s="723"/>
    </row>
    <row r="644" spans="1:25" ht="22.5" customHeight="1">
      <c r="A644" s="718"/>
      <c r="B644" s="719"/>
      <c r="C644" s="719"/>
      <c r="D644" s="719"/>
      <c r="E644" s="719"/>
      <c r="F644" s="719"/>
      <c r="G644" s="719"/>
      <c r="H644" s="719"/>
      <c r="I644" s="719"/>
      <c r="J644" s="719"/>
      <c r="K644" s="720"/>
      <c r="L644" s="730"/>
      <c r="M644" s="730"/>
      <c r="N644" s="730"/>
      <c r="O644" s="730"/>
      <c r="P644" s="730"/>
      <c r="Q644" s="730"/>
      <c r="R644" s="730"/>
      <c r="S644" s="730"/>
      <c r="T644" s="730"/>
      <c r="U644" s="730"/>
      <c r="V644" s="722"/>
      <c r="W644" s="724"/>
      <c r="X644" s="723"/>
      <c r="Y644" s="723"/>
    </row>
    <row r="645" spans="1:25" ht="22.5" customHeight="1">
      <c r="A645" s="718"/>
      <c r="B645" s="719"/>
      <c r="C645" s="719"/>
      <c r="D645" s="719"/>
      <c r="E645" s="719"/>
      <c r="F645" s="719"/>
      <c r="G645" s="719"/>
      <c r="H645" s="719"/>
      <c r="I645" s="719"/>
      <c r="J645" s="719"/>
      <c r="K645" s="720"/>
      <c r="L645" s="730"/>
      <c r="M645" s="730"/>
      <c r="N645" s="730"/>
      <c r="O645" s="730"/>
      <c r="P645" s="730"/>
      <c r="Q645" s="730"/>
      <c r="R645" s="730"/>
      <c r="S645" s="730"/>
      <c r="T645" s="730"/>
      <c r="U645" s="730"/>
      <c r="V645" s="722"/>
      <c r="W645" s="724"/>
      <c r="X645" s="723"/>
      <c r="Y645" s="723"/>
    </row>
    <row r="646" spans="1:25" s="185" customFormat="1" ht="22.5" customHeight="1">
      <c r="A646" s="718"/>
      <c r="B646" s="719"/>
      <c r="C646" s="719"/>
      <c r="D646" s="719"/>
      <c r="E646" s="719"/>
      <c r="F646" s="719"/>
      <c r="G646" s="719"/>
      <c r="H646" s="724"/>
      <c r="I646" s="724"/>
      <c r="J646" s="724"/>
      <c r="K646" s="725"/>
      <c r="L646" s="729"/>
      <c r="M646" s="729"/>
      <c r="N646" s="729"/>
      <c r="O646" s="729"/>
      <c r="P646" s="729"/>
      <c r="Q646" s="729"/>
      <c r="R646" s="729"/>
      <c r="S646" s="729"/>
      <c r="T646" s="729"/>
      <c r="U646" s="729"/>
      <c r="V646" s="727"/>
      <c r="W646" s="724"/>
      <c r="X646" s="723"/>
      <c r="Y646" s="723"/>
    </row>
    <row r="647" spans="1:25" s="185" customFormat="1" ht="22.5" customHeight="1">
      <c r="A647" s="718"/>
      <c r="B647" s="719"/>
      <c r="C647" s="719"/>
      <c r="D647" s="719"/>
      <c r="E647" s="719"/>
      <c r="F647" s="719"/>
      <c r="G647" s="719"/>
      <c r="H647" s="724"/>
      <c r="I647" s="724"/>
      <c r="J647" s="724"/>
      <c r="K647" s="725"/>
      <c r="L647" s="729"/>
      <c r="M647" s="729"/>
      <c r="N647" s="729"/>
      <c r="O647" s="729"/>
      <c r="P647" s="729"/>
      <c r="Q647" s="729"/>
      <c r="R647" s="729"/>
      <c r="S647" s="729"/>
      <c r="T647" s="729"/>
      <c r="U647" s="729"/>
      <c r="V647" s="727"/>
      <c r="W647" s="724"/>
      <c r="X647" s="723"/>
      <c r="Y647" s="723"/>
    </row>
    <row r="648" spans="1:25" s="185" customFormat="1" ht="22.5" customHeight="1">
      <c r="A648" s="719"/>
      <c r="B648" s="719"/>
      <c r="C648" s="719"/>
      <c r="D648" s="719"/>
      <c r="E648" s="719"/>
      <c r="F648" s="719"/>
      <c r="G648" s="719"/>
      <c r="H648" s="724"/>
      <c r="I648" s="724"/>
      <c r="J648" s="724"/>
      <c r="K648" s="725"/>
      <c r="L648" s="729"/>
      <c r="M648" s="729"/>
      <c r="N648" s="729"/>
      <c r="O648" s="729"/>
      <c r="P648" s="729"/>
      <c r="Q648" s="729"/>
      <c r="R648" s="729"/>
      <c r="S648" s="729"/>
      <c r="T648" s="729"/>
      <c r="U648" s="729"/>
      <c r="V648" s="727"/>
      <c r="W648" s="724"/>
      <c r="X648" s="723"/>
      <c r="Y648" s="723"/>
    </row>
    <row r="649" spans="1:25" s="185" customFormat="1" ht="22.5" customHeight="1">
      <c r="A649" s="718"/>
      <c r="B649" s="719"/>
      <c r="C649" s="719"/>
      <c r="D649" s="719"/>
      <c r="E649" s="719"/>
      <c r="F649" s="719"/>
      <c r="G649" s="719"/>
      <c r="H649" s="724"/>
      <c r="I649" s="724"/>
      <c r="J649" s="724"/>
      <c r="K649" s="725"/>
      <c r="L649" s="729"/>
      <c r="M649" s="729"/>
      <c r="N649" s="729"/>
      <c r="O649" s="729"/>
      <c r="P649" s="729"/>
      <c r="Q649" s="729"/>
      <c r="R649" s="729"/>
      <c r="S649" s="729"/>
      <c r="T649" s="729"/>
      <c r="U649" s="729"/>
      <c r="V649" s="727"/>
      <c r="W649" s="724"/>
      <c r="X649" s="723"/>
      <c r="Y649" s="723"/>
    </row>
    <row r="650" spans="1:25" ht="22.5" customHeight="1">
      <c r="A650" s="718"/>
      <c r="B650" s="719"/>
      <c r="C650" s="719"/>
      <c r="D650" s="719"/>
      <c r="E650" s="719"/>
      <c r="F650" s="719"/>
      <c r="G650" s="719"/>
      <c r="H650" s="719"/>
      <c r="I650" s="719"/>
      <c r="J650" s="719"/>
      <c r="K650" s="720"/>
      <c r="L650" s="730"/>
      <c r="M650" s="730"/>
      <c r="N650" s="730"/>
      <c r="O650" s="730"/>
      <c r="P650" s="730"/>
      <c r="Q650" s="730"/>
      <c r="R650" s="730"/>
      <c r="S650" s="730"/>
      <c r="T650" s="730"/>
      <c r="U650" s="730"/>
      <c r="V650" s="722"/>
      <c r="W650" s="724"/>
      <c r="X650" s="723"/>
      <c r="Y650" s="723"/>
    </row>
    <row r="651" spans="1:25" ht="22.5" customHeight="1">
      <c r="A651" s="718"/>
      <c r="B651" s="719"/>
      <c r="C651" s="719"/>
      <c r="D651" s="719"/>
      <c r="E651" s="719"/>
      <c r="F651" s="719"/>
      <c r="G651" s="719"/>
      <c r="H651" s="719"/>
      <c r="I651" s="719"/>
      <c r="J651" s="719"/>
      <c r="K651" s="720"/>
      <c r="L651" s="730"/>
      <c r="M651" s="730"/>
      <c r="N651" s="730"/>
      <c r="O651" s="730"/>
      <c r="P651" s="730"/>
      <c r="Q651" s="730"/>
      <c r="R651" s="730"/>
      <c r="S651" s="730"/>
      <c r="T651" s="730"/>
      <c r="U651" s="730"/>
      <c r="V651" s="722"/>
      <c r="W651" s="724"/>
      <c r="X651" s="723"/>
      <c r="Y651" s="723"/>
    </row>
    <row r="652" spans="1:25" ht="22.5" customHeight="1">
      <c r="A652" s="718"/>
      <c r="B652" s="719"/>
      <c r="C652" s="719"/>
      <c r="D652" s="719"/>
      <c r="E652" s="719"/>
      <c r="F652" s="719"/>
      <c r="G652" s="719"/>
      <c r="H652" s="719"/>
      <c r="I652" s="719"/>
      <c r="J652" s="719"/>
      <c r="K652" s="720"/>
      <c r="L652" s="730"/>
      <c r="M652" s="730"/>
      <c r="N652" s="730"/>
      <c r="O652" s="730"/>
      <c r="P652" s="730"/>
      <c r="Q652" s="730"/>
      <c r="R652" s="730"/>
      <c r="S652" s="730"/>
      <c r="T652" s="730"/>
      <c r="U652" s="730"/>
      <c r="V652" s="722"/>
      <c r="W652" s="724"/>
      <c r="X652" s="723"/>
      <c r="Y652" s="723"/>
    </row>
    <row r="653" spans="1:25" ht="22.5" customHeight="1">
      <c r="A653" s="718"/>
      <c r="B653" s="719"/>
      <c r="C653" s="719"/>
      <c r="D653" s="719"/>
      <c r="E653" s="719"/>
      <c r="F653" s="719"/>
      <c r="G653" s="719"/>
      <c r="H653" s="719"/>
      <c r="I653" s="719"/>
      <c r="J653" s="719"/>
      <c r="K653" s="720"/>
      <c r="L653" s="730"/>
      <c r="M653" s="730"/>
      <c r="N653" s="730"/>
      <c r="O653" s="730"/>
      <c r="P653" s="730"/>
      <c r="Q653" s="730"/>
      <c r="R653" s="730"/>
      <c r="S653" s="730"/>
      <c r="T653" s="730"/>
      <c r="U653" s="730"/>
      <c r="V653" s="722"/>
      <c r="W653" s="724"/>
      <c r="X653" s="723"/>
      <c r="Y653" s="723"/>
    </row>
    <row r="654" spans="1:25" ht="22.5" customHeight="1">
      <c r="A654" s="718"/>
      <c r="B654" s="719"/>
      <c r="C654" s="719"/>
      <c r="D654" s="719"/>
      <c r="E654" s="719"/>
      <c r="F654" s="719"/>
      <c r="G654" s="719"/>
      <c r="H654" s="719"/>
      <c r="I654" s="719"/>
      <c r="J654" s="719"/>
      <c r="K654" s="720"/>
      <c r="L654" s="730"/>
      <c r="M654" s="730"/>
      <c r="N654" s="730"/>
      <c r="O654" s="730"/>
      <c r="P654" s="730"/>
      <c r="Q654" s="730"/>
      <c r="R654" s="730"/>
      <c r="S654" s="730"/>
      <c r="T654" s="730"/>
      <c r="U654" s="730"/>
      <c r="V654" s="722"/>
      <c r="W654" s="724"/>
      <c r="X654" s="723"/>
      <c r="Y654" s="723"/>
    </row>
    <row r="655" spans="1:25" ht="22.5" customHeight="1">
      <c r="A655" s="718"/>
      <c r="B655" s="719"/>
      <c r="C655" s="719"/>
      <c r="D655" s="719"/>
      <c r="E655" s="719"/>
      <c r="F655" s="719"/>
      <c r="G655" s="719"/>
      <c r="H655" s="719"/>
      <c r="I655" s="719"/>
      <c r="J655" s="719"/>
      <c r="K655" s="720"/>
      <c r="L655" s="730"/>
      <c r="M655" s="730"/>
      <c r="N655" s="730"/>
      <c r="O655" s="730"/>
      <c r="P655" s="730"/>
      <c r="Q655" s="730"/>
      <c r="R655" s="730"/>
      <c r="S655" s="730"/>
      <c r="T655" s="730"/>
      <c r="U655" s="730"/>
      <c r="V655" s="722"/>
      <c r="W655" s="724"/>
      <c r="X655" s="723"/>
      <c r="Y655" s="723"/>
    </row>
    <row r="656" spans="1:25" ht="22.5" customHeight="1">
      <c r="A656" s="718"/>
      <c r="B656" s="719"/>
      <c r="C656" s="719"/>
      <c r="D656" s="719"/>
      <c r="E656" s="719"/>
      <c r="F656" s="719"/>
      <c r="G656" s="719"/>
      <c r="H656" s="719"/>
      <c r="I656" s="719"/>
      <c r="J656" s="719"/>
      <c r="K656" s="720"/>
      <c r="L656" s="730"/>
      <c r="M656" s="730"/>
      <c r="N656" s="730"/>
      <c r="O656" s="730"/>
      <c r="P656" s="730"/>
      <c r="Q656" s="730"/>
      <c r="R656" s="730"/>
      <c r="S656" s="730"/>
      <c r="T656" s="730"/>
      <c r="U656" s="730"/>
      <c r="V656" s="722"/>
      <c r="W656" s="724"/>
      <c r="X656" s="723"/>
      <c r="Y656" s="723"/>
    </row>
    <row r="657" spans="1:25" ht="22.5" customHeight="1">
      <c r="A657" s="718"/>
      <c r="B657" s="719"/>
      <c r="C657" s="719"/>
      <c r="D657" s="719"/>
      <c r="E657" s="719"/>
      <c r="F657" s="719"/>
      <c r="G657" s="719"/>
      <c r="H657" s="719"/>
      <c r="I657" s="719"/>
      <c r="J657" s="719"/>
      <c r="K657" s="720"/>
      <c r="L657" s="730"/>
      <c r="M657" s="730"/>
      <c r="N657" s="730"/>
      <c r="O657" s="730"/>
      <c r="P657" s="730"/>
      <c r="Q657" s="730"/>
      <c r="R657" s="730"/>
      <c r="S657" s="730"/>
      <c r="T657" s="730"/>
      <c r="U657" s="730"/>
      <c r="V657" s="722"/>
      <c r="W657" s="724"/>
      <c r="X657" s="723"/>
      <c r="Y657" s="723"/>
    </row>
    <row r="658" spans="1:25" ht="22.5" customHeight="1">
      <c r="A658" s="718"/>
      <c r="B658" s="719"/>
      <c r="C658" s="719"/>
      <c r="D658" s="719"/>
      <c r="E658" s="719"/>
      <c r="F658" s="719"/>
      <c r="G658" s="719"/>
      <c r="H658" s="719"/>
      <c r="I658" s="719"/>
      <c r="J658" s="719"/>
      <c r="K658" s="720"/>
      <c r="L658" s="730"/>
      <c r="M658" s="730"/>
      <c r="N658" s="730"/>
      <c r="O658" s="730"/>
      <c r="P658" s="730"/>
      <c r="Q658" s="730"/>
      <c r="R658" s="730"/>
      <c r="S658" s="730"/>
      <c r="T658" s="730"/>
      <c r="U658" s="730"/>
      <c r="V658" s="722"/>
      <c r="W658" s="724"/>
      <c r="X658" s="723"/>
      <c r="Y658" s="723"/>
    </row>
    <row r="659" spans="1:25" ht="22.5" customHeight="1">
      <c r="A659" s="718"/>
      <c r="B659" s="719"/>
      <c r="C659" s="719"/>
      <c r="D659" s="719"/>
      <c r="E659" s="719"/>
      <c r="F659" s="719"/>
      <c r="G659" s="719"/>
      <c r="H659" s="719"/>
      <c r="I659" s="719"/>
      <c r="J659" s="719"/>
      <c r="K659" s="720"/>
      <c r="L659" s="730"/>
      <c r="M659" s="730"/>
      <c r="N659" s="730"/>
      <c r="O659" s="730"/>
      <c r="P659" s="730"/>
      <c r="Q659" s="730"/>
      <c r="R659" s="730"/>
      <c r="S659" s="730"/>
      <c r="T659" s="730"/>
      <c r="U659" s="730"/>
      <c r="V659" s="722"/>
      <c r="W659" s="724"/>
      <c r="X659" s="723"/>
      <c r="Y659" s="723"/>
    </row>
    <row r="660" spans="1:25" ht="22.5" customHeight="1" thickBot="1">
      <c r="A660" s="731"/>
      <c r="B660" s="732"/>
      <c r="C660" s="732"/>
      <c r="D660" s="732"/>
      <c r="E660" s="732"/>
      <c r="F660" s="732"/>
      <c r="G660" s="732"/>
      <c r="H660" s="732"/>
      <c r="I660" s="732"/>
      <c r="J660" s="732"/>
      <c r="K660" s="733"/>
      <c r="L660" s="734"/>
      <c r="M660" s="734"/>
      <c r="N660" s="734"/>
      <c r="O660" s="734"/>
      <c r="P660" s="734"/>
      <c r="Q660" s="734"/>
      <c r="R660" s="734"/>
      <c r="S660" s="734"/>
      <c r="T660" s="734"/>
      <c r="U660" s="734"/>
      <c r="V660" s="735"/>
      <c r="W660" s="708"/>
      <c r="X660" s="736"/>
      <c r="Y660" s="736"/>
    </row>
    <row r="661" spans="1:25" ht="22.5" customHeight="1" thickTop="1" thickBot="1">
      <c r="A661" s="594"/>
      <c r="B661" s="675"/>
      <c r="C661" s="675"/>
      <c r="D661" s="675"/>
      <c r="E661" s="675"/>
      <c r="F661" s="675"/>
      <c r="G661" s="675"/>
      <c r="H661" s="675"/>
      <c r="I661" s="675"/>
      <c r="J661" s="675"/>
      <c r="K661" s="671"/>
      <c r="L661" s="598"/>
      <c r="M661" s="598"/>
      <c r="N661" s="598"/>
      <c r="O661" s="598"/>
      <c r="P661" s="598"/>
      <c r="Q661" s="598"/>
      <c r="R661" s="598"/>
      <c r="S661" s="598"/>
      <c r="T661" s="598"/>
      <c r="U661" s="598"/>
      <c r="V661" s="677"/>
      <c r="W661" s="706"/>
      <c r="X661" s="714"/>
      <c r="Y661" s="714"/>
    </row>
    <row r="662" spans="1:25" ht="22.5" customHeight="1" thickTop="1" thickBot="1">
      <c r="A662" s="594"/>
      <c r="B662" s="675"/>
      <c r="C662" s="675"/>
      <c r="D662" s="675"/>
      <c r="E662" s="675"/>
      <c r="F662" s="675"/>
      <c r="G662" s="675"/>
      <c r="H662" s="675"/>
      <c r="I662" s="675"/>
      <c r="J662" s="675"/>
      <c r="K662" s="671"/>
      <c r="L662" s="598"/>
      <c r="M662" s="598"/>
      <c r="N662" s="598"/>
      <c r="O662" s="598"/>
      <c r="P662" s="598"/>
      <c r="Q662" s="598"/>
      <c r="R662" s="598"/>
      <c r="S662" s="598"/>
      <c r="T662" s="598"/>
      <c r="U662" s="598"/>
      <c r="V662" s="677"/>
      <c r="W662" s="706"/>
      <c r="X662" s="714"/>
      <c r="Y662" s="714"/>
    </row>
    <row r="663" spans="1:25" ht="22.5" customHeight="1" thickTop="1" thickBot="1">
      <c r="A663" s="594"/>
      <c r="B663" s="675"/>
      <c r="C663" s="675"/>
      <c r="D663" s="675"/>
      <c r="E663" s="675"/>
      <c r="F663" s="675"/>
      <c r="G663" s="675"/>
      <c r="H663" s="675"/>
      <c r="I663" s="675"/>
      <c r="J663" s="675"/>
      <c r="K663" s="671"/>
      <c r="L663" s="598"/>
      <c r="M663" s="598"/>
      <c r="N663" s="598"/>
      <c r="O663" s="598"/>
      <c r="P663" s="598"/>
      <c r="Q663" s="598"/>
      <c r="R663" s="598"/>
      <c r="S663" s="598"/>
      <c r="T663" s="598"/>
      <c r="U663" s="598"/>
      <c r="V663" s="677"/>
      <c r="W663" s="706"/>
      <c r="X663" s="714"/>
      <c r="Y663" s="714"/>
    </row>
    <row r="664" spans="1:25" ht="22.5" customHeight="1" thickTop="1" thickBot="1">
      <c r="A664" s="594"/>
      <c r="B664" s="675"/>
      <c r="C664" s="675"/>
      <c r="D664" s="675"/>
      <c r="E664" s="675"/>
      <c r="F664" s="675"/>
      <c r="G664" s="675"/>
      <c r="H664" s="675"/>
      <c r="I664" s="675"/>
      <c r="J664" s="675"/>
      <c r="K664" s="671"/>
      <c r="L664" s="598"/>
      <c r="M664" s="598"/>
      <c r="N664" s="598"/>
      <c r="O664" s="598"/>
      <c r="P664" s="598"/>
      <c r="Q664" s="598"/>
      <c r="R664" s="598"/>
      <c r="S664" s="598"/>
      <c r="T664" s="598"/>
      <c r="U664" s="598"/>
      <c r="V664" s="677"/>
      <c r="W664" s="706"/>
      <c r="X664" s="714"/>
      <c r="Y664" s="714"/>
    </row>
    <row r="665" spans="1:25" ht="22.5" customHeight="1" thickTop="1" thickBot="1">
      <c r="A665" s="594"/>
      <c r="B665" s="675"/>
      <c r="C665" s="675"/>
      <c r="D665" s="675"/>
      <c r="E665" s="675"/>
      <c r="F665" s="675"/>
      <c r="G665" s="675"/>
      <c r="H665" s="675"/>
      <c r="I665" s="675"/>
      <c r="J665" s="675"/>
      <c r="K665" s="671"/>
      <c r="L665" s="598"/>
      <c r="M665" s="598"/>
      <c r="N665" s="598"/>
      <c r="O665" s="598"/>
      <c r="P665" s="598"/>
      <c r="Q665" s="598"/>
      <c r="R665" s="598"/>
      <c r="S665" s="598"/>
      <c r="T665" s="598"/>
      <c r="U665" s="598"/>
      <c r="V665" s="677"/>
      <c r="W665" s="706"/>
      <c r="X665" s="714"/>
      <c r="Y665" s="714"/>
    </row>
    <row r="666" spans="1:25" ht="22.5" customHeight="1" thickTop="1" thickBot="1">
      <c r="A666" s="594"/>
      <c r="B666" s="675"/>
      <c r="C666" s="675"/>
      <c r="D666" s="675"/>
      <c r="E666" s="675"/>
      <c r="F666" s="675"/>
      <c r="G666" s="675"/>
      <c r="H666" s="675"/>
      <c r="I666" s="675"/>
      <c r="J666" s="675"/>
      <c r="K666" s="671"/>
      <c r="L666" s="598"/>
      <c r="M666" s="598"/>
      <c r="N666" s="598"/>
      <c r="O666" s="598"/>
      <c r="P666" s="598"/>
      <c r="Q666" s="598"/>
      <c r="R666" s="598"/>
      <c r="S666" s="598"/>
      <c r="T666" s="598"/>
      <c r="U666" s="598"/>
      <c r="V666" s="677"/>
      <c r="W666" s="706"/>
      <c r="X666" s="714"/>
      <c r="Y666" s="714"/>
    </row>
    <row r="667" spans="1:25" ht="22.5" customHeight="1" thickTop="1" thickBot="1">
      <c r="A667" s="594"/>
      <c r="B667" s="675"/>
      <c r="C667" s="675"/>
      <c r="D667" s="675"/>
      <c r="E667" s="675"/>
      <c r="F667" s="675"/>
      <c r="G667" s="675"/>
      <c r="H667" s="675"/>
      <c r="I667" s="675"/>
      <c r="J667" s="675"/>
      <c r="K667" s="671"/>
      <c r="L667" s="598"/>
      <c r="M667" s="598"/>
      <c r="N667" s="598"/>
      <c r="O667" s="598"/>
      <c r="P667" s="598"/>
      <c r="Q667" s="598"/>
      <c r="R667" s="598"/>
      <c r="S667" s="598"/>
      <c r="T667" s="598"/>
      <c r="U667" s="598"/>
      <c r="V667" s="677"/>
      <c r="W667" s="706"/>
      <c r="X667" s="714"/>
      <c r="Y667" s="714"/>
    </row>
    <row r="668" spans="1:25" ht="22.5" customHeight="1" thickTop="1" thickBot="1">
      <c r="A668" s="594"/>
      <c r="B668" s="675"/>
      <c r="C668" s="675"/>
      <c r="D668" s="675"/>
      <c r="E668" s="675"/>
      <c r="F668" s="675"/>
      <c r="G668" s="675"/>
      <c r="H668" s="675"/>
      <c r="I668" s="675"/>
      <c r="J668" s="675"/>
      <c r="K668" s="671"/>
      <c r="L668" s="598"/>
      <c r="M668" s="598"/>
      <c r="N668" s="598"/>
      <c r="O668" s="598"/>
      <c r="P668" s="598"/>
      <c r="Q668" s="598"/>
      <c r="R668" s="598"/>
      <c r="S668" s="598"/>
      <c r="T668" s="598"/>
      <c r="U668" s="598"/>
      <c r="V668" s="677"/>
      <c r="W668" s="706"/>
      <c r="X668" s="714"/>
      <c r="Y668" s="714"/>
    </row>
    <row r="669" spans="1:25" ht="22.5" customHeight="1" thickTop="1" thickBot="1">
      <c r="A669" s="594"/>
      <c r="B669" s="675"/>
      <c r="C669" s="675"/>
      <c r="D669" s="675"/>
      <c r="E669" s="675"/>
      <c r="F669" s="675"/>
      <c r="G669" s="675"/>
      <c r="H669" s="675"/>
      <c r="I669" s="675"/>
      <c r="J669" s="675"/>
      <c r="K669" s="671"/>
      <c r="L669" s="598"/>
      <c r="M669" s="598"/>
      <c r="N669" s="598"/>
      <c r="O669" s="598"/>
      <c r="P669" s="598"/>
      <c r="Q669" s="598"/>
      <c r="R669" s="598"/>
      <c r="S669" s="598"/>
      <c r="T669" s="598"/>
      <c r="U669" s="598"/>
      <c r="V669" s="677"/>
      <c r="W669" s="706"/>
      <c r="X669" s="714"/>
      <c r="Y669" s="714"/>
    </row>
    <row r="670" spans="1:25" ht="22.5" customHeight="1" thickTop="1" thickBot="1">
      <c r="A670" s="594"/>
      <c r="B670" s="675"/>
      <c r="C670" s="675"/>
      <c r="D670" s="675"/>
      <c r="E670" s="675"/>
      <c r="F670" s="675"/>
      <c r="G670" s="675"/>
      <c r="H670" s="675"/>
      <c r="I670" s="675"/>
      <c r="J670" s="675"/>
      <c r="K670" s="671"/>
      <c r="L670" s="598"/>
      <c r="M670" s="598"/>
      <c r="N670" s="598"/>
      <c r="O670" s="598"/>
      <c r="P670" s="598"/>
      <c r="Q670" s="598"/>
      <c r="R670" s="598"/>
      <c r="S670" s="598"/>
      <c r="T670" s="598"/>
      <c r="U670" s="598"/>
      <c r="V670" s="677"/>
      <c r="W670" s="706"/>
      <c r="X670" s="714"/>
      <c r="Y670" s="714"/>
    </row>
    <row r="671" spans="1:25" ht="22.5" customHeight="1" thickTop="1" thickBot="1">
      <c r="A671" s="594"/>
      <c r="B671" s="675"/>
      <c r="C671" s="675"/>
      <c r="D671" s="675"/>
      <c r="E671" s="675"/>
      <c r="F671" s="675"/>
      <c r="G671" s="675"/>
      <c r="H671" s="675"/>
      <c r="I671" s="675"/>
      <c r="J671" s="675"/>
      <c r="K671" s="671"/>
      <c r="L671" s="598"/>
      <c r="M671" s="598"/>
      <c r="N671" s="598"/>
      <c r="O671" s="598"/>
      <c r="P671" s="598"/>
      <c r="Q671" s="598"/>
      <c r="R671" s="598"/>
      <c r="S671" s="598"/>
      <c r="T671" s="598"/>
      <c r="U671" s="598"/>
      <c r="V671" s="677"/>
      <c r="W671" s="706"/>
      <c r="X671" s="714"/>
      <c r="Y671" s="714"/>
    </row>
    <row r="672" spans="1:25" ht="22.5" customHeight="1" thickTop="1" thickBot="1">
      <c r="A672" s="594"/>
      <c r="B672" s="675"/>
      <c r="C672" s="675"/>
      <c r="D672" s="675"/>
      <c r="E672" s="675"/>
      <c r="F672" s="675"/>
      <c r="G672" s="675"/>
      <c r="H672" s="675"/>
      <c r="I672" s="675"/>
      <c r="J672" s="675"/>
      <c r="K672" s="671"/>
      <c r="L672" s="598"/>
      <c r="M672" s="598"/>
      <c r="N672" s="598"/>
      <c r="O672" s="598"/>
      <c r="P672" s="598"/>
      <c r="Q672" s="598"/>
      <c r="R672" s="598"/>
      <c r="S672" s="598"/>
      <c r="T672" s="598"/>
      <c r="U672" s="598"/>
      <c r="V672" s="677"/>
      <c r="W672" s="706"/>
      <c r="X672" s="714"/>
      <c r="Y672" s="714"/>
    </row>
    <row r="673" spans="1:25" ht="22.5" customHeight="1" thickTop="1" thickBot="1">
      <c r="A673" s="594"/>
      <c r="B673" s="675"/>
      <c r="C673" s="675"/>
      <c r="D673" s="675"/>
      <c r="E673" s="675"/>
      <c r="F673" s="675"/>
      <c r="G673" s="675"/>
      <c r="H673" s="675"/>
      <c r="I673" s="675"/>
      <c r="J673" s="675"/>
      <c r="K673" s="671"/>
      <c r="L673" s="598"/>
      <c r="M673" s="598"/>
      <c r="N673" s="598"/>
      <c r="O673" s="598"/>
      <c r="P673" s="598"/>
      <c r="Q673" s="598"/>
      <c r="R673" s="598"/>
      <c r="S673" s="598"/>
      <c r="T673" s="598"/>
      <c r="U673" s="598"/>
      <c r="V673" s="677"/>
      <c r="W673" s="706"/>
      <c r="X673" s="714"/>
      <c r="Y673" s="714"/>
    </row>
    <row r="674" spans="1:25" s="185" customFormat="1" ht="22.5" customHeight="1" thickTop="1" thickBot="1">
      <c r="A674" s="594"/>
      <c r="B674" s="675"/>
      <c r="C674" s="675"/>
      <c r="D674" s="675"/>
      <c r="E674" s="675"/>
      <c r="F674" s="675"/>
      <c r="G674" s="675"/>
      <c r="H674" s="706"/>
      <c r="I674" s="706"/>
      <c r="J674" s="706"/>
      <c r="K674" s="670"/>
      <c r="L674" s="597"/>
      <c r="M674" s="597"/>
      <c r="N674" s="597"/>
      <c r="O674" s="597"/>
      <c r="P674" s="597"/>
      <c r="Q674" s="597"/>
      <c r="R674" s="597"/>
      <c r="S674" s="597"/>
      <c r="T674" s="597"/>
      <c r="U674" s="597"/>
      <c r="V674" s="676"/>
      <c r="W674" s="706"/>
      <c r="X674" s="714"/>
      <c r="Y674" s="714"/>
    </row>
    <row r="675" spans="1:25" ht="22.5" customHeight="1" thickTop="1" thickBot="1">
      <c r="A675" s="594"/>
      <c r="B675" s="675"/>
      <c r="C675" s="675"/>
      <c r="D675" s="675"/>
      <c r="E675" s="675"/>
      <c r="F675" s="675"/>
      <c r="G675" s="675"/>
      <c r="H675" s="675"/>
      <c r="I675" s="675"/>
      <c r="J675" s="675"/>
      <c r="K675" s="671"/>
      <c r="L675" s="598"/>
      <c r="M675" s="598"/>
      <c r="N675" s="598"/>
      <c r="O675" s="598"/>
      <c r="P675" s="598"/>
      <c r="Q675" s="598"/>
      <c r="R675" s="598"/>
      <c r="S675" s="598"/>
      <c r="T675" s="598"/>
      <c r="U675" s="598"/>
      <c r="V675" s="677"/>
      <c r="W675" s="706"/>
      <c r="X675" s="714"/>
      <c r="Y675" s="714"/>
    </row>
    <row r="676" spans="1:25" ht="22.5" customHeight="1" thickTop="1" thickBot="1">
      <c r="A676" s="594"/>
      <c r="B676" s="675"/>
      <c r="C676" s="675"/>
      <c r="D676" s="675"/>
      <c r="E676" s="675"/>
      <c r="F676" s="675"/>
      <c r="G676" s="675"/>
      <c r="H676" s="675"/>
      <c r="I676" s="675"/>
      <c r="J676" s="675"/>
      <c r="K676" s="671"/>
      <c r="L676" s="598"/>
      <c r="M676" s="598"/>
      <c r="N676" s="598"/>
      <c r="O676" s="598"/>
      <c r="P676" s="598"/>
      <c r="Q676" s="598"/>
      <c r="R676" s="598"/>
      <c r="S676" s="598"/>
      <c r="T676" s="598"/>
      <c r="U676" s="598"/>
      <c r="V676" s="677"/>
      <c r="W676" s="706"/>
      <c r="X676" s="714"/>
      <c r="Y676" s="714"/>
    </row>
    <row r="677" spans="1:25" ht="22.5" customHeight="1" thickTop="1" thickBot="1">
      <c r="A677" s="594"/>
      <c r="B677" s="675"/>
      <c r="C677" s="675"/>
      <c r="D677" s="675"/>
      <c r="E677" s="675"/>
      <c r="F677" s="675"/>
      <c r="G677" s="675"/>
      <c r="H677" s="675"/>
      <c r="I677" s="675"/>
      <c r="J677" s="675"/>
      <c r="K677" s="671"/>
      <c r="L677" s="598"/>
      <c r="M677" s="598"/>
      <c r="N677" s="598"/>
      <c r="O677" s="598"/>
      <c r="P677" s="598"/>
      <c r="Q677" s="598"/>
      <c r="R677" s="598"/>
      <c r="S677" s="598"/>
      <c r="T677" s="598"/>
      <c r="U677" s="598"/>
      <c r="V677" s="677"/>
      <c r="W677" s="706"/>
      <c r="X677" s="714"/>
      <c r="Y677" s="714"/>
    </row>
    <row r="678" spans="1:25" ht="22.5" customHeight="1" thickTop="1" thickBot="1">
      <c r="A678" s="594"/>
      <c r="B678" s="675"/>
      <c r="C678" s="675"/>
      <c r="D678" s="675"/>
      <c r="E678" s="675"/>
      <c r="F678" s="675"/>
      <c r="G678" s="675"/>
      <c r="H678" s="675"/>
      <c r="I678" s="675"/>
      <c r="J678" s="675"/>
      <c r="K678" s="671"/>
      <c r="L678" s="598"/>
      <c r="M678" s="598"/>
      <c r="N678" s="598"/>
      <c r="O678" s="598"/>
      <c r="P678" s="598"/>
      <c r="Q678" s="598"/>
      <c r="R678" s="598"/>
      <c r="S678" s="598"/>
      <c r="T678" s="598"/>
      <c r="U678" s="598"/>
      <c r="V678" s="677"/>
      <c r="W678" s="706"/>
      <c r="X678" s="714"/>
      <c r="Y678" s="714"/>
    </row>
    <row r="679" spans="1:25" ht="22.5" customHeight="1" thickTop="1" thickBot="1">
      <c r="A679" s="594"/>
      <c r="B679" s="675"/>
      <c r="C679" s="675"/>
      <c r="D679" s="675"/>
      <c r="E679" s="675"/>
      <c r="F679" s="675"/>
      <c r="G679" s="675"/>
      <c r="H679" s="675"/>
      <c r="I679" s="675"/>
      <c r="J679" s="675"/>
      <c r="K679" s="671"/>
      <c r="L679" s="598"/>
      <c r="M679" s="598"/>
      <c r="N679" s="598"/>
      <c r="O679" s="598"/>
      <c r="P679" s="598"/>
      <c r="Q679" s="598"/>
      <c r="R679" s="598"/>
      <c r="S679" s="598"/>
      <c r="T679" s="598"/>
      <c r="U679" s="598"/>
      <c r="V679" s="677"/>
      <c r="W679" s="706"/>
      <c r="X679" s="714"/>
      <c r="Y679" s="714"/>
    </row>
    <row r="680" spans="1:25" ht="22.5" customHeight="1" thickTop="1" thickBot="1">
      <c r="A680" s="594"/>
      <c r="B680" s="675"/>
      <c r="C680" s="675"/>
      <c r="D680" s="675"/>
      <c r="E680" s="675"/>
      <c r="F680" s="675"/>
      <c r="G680" s="675"/>
      <c r="H680" s="675"/>
      <c r="I680" s="675"/>
      <c r="J680" s="675"/>
      <c r="K680" s="671"/>
      <c r="L680" s="598"/>
      <c r="M680" s="598"/>
      <c r="N680" s="598"/>
      <c r="O680" s="598"/>
      <c r="P680" s="598"/>
      <c r="Q680" s="598"/>
      <c r="R680" s="598"/>
      <c r="S680" s="598"/>
      <c r="T680" s="598"/>
      <c r="U680" s="598"/>
      <c r="V680" s="677"/>
      <c r="W680" s="706"/>
      <c r="X680" s="714"/>
      <c r="Y680" s="714"/>
    </row>
    <row r="681" spans="1:25" ht="22.5" customHeight="1" thickTop="1" thickBot="1">
      <c r="A681" s="594"/>
      <c r="B681" s="675"/>
      <c r="C681" s="675"/>
      <c r="D681" s="675"/>
      <c r="E681" s="675"/>
      <c r="F681" s="675"/>
      <c r="G681" s="675"/>
      <c r="H681" s="675"/>
      <c r="I681" s="675"/>
      <c r="J681" s="675"/>
      <c r="K681" s="671"/>
      <c r="L681" s="598"/>
      <c r="M681" s="598"/>
      <c r="N681" s="598"/>
      <c r="O681" s="598"/>
      <c r="P681" s="598"/>
      <c r="Q681" s="598"/>
      <c r="R681" s="598"/>
      <c r="S681" s="598"/>
      <c r="T681" s="598"/>
      <c r="U681" s="598"/>
      <c r="V681" s="677"/>
      <c r="W681" s="706"/>
      <c r="X681" s="714"/>
      <c r="Y681" s="714"/>
    </row>
    <row r="682" spans="1:25" ht="22.5" customHeight="1" thickTop="1" thickBot="1">
      <c r="A682" s="594"/>
      <c r="B682" s="675"/>
      <c r="C682" s="675"/>
      <c r="D682" s="675"/>
      <c r="E682" s="675"/>
      <c r="F682" s="675"/>
      <c r="G682" s="675"/>
      <c r="H682" s="675"/>
      <c r="I682" s="675"/>
      <c r="J682" s="675"/>
      <c r="K682" s="671"/>
      <c r="L682" s="598"/>
      <c r="M682" s="598"/>
      <c r="N682" s="598"/>
      <c r="O682" s="598"/>
      <c r="P682" s="598"/>
      <c r="Q682" s="598"/>
      <c r="R682" s="598"/>
      <c r="S682" s="598"/>
      <c r="T682" s="598"/>
      <c r="U682" s="598"/>
      <c r="V682" s="677"/>
      <c r="W682" s="706"/>
      <c r="X682" s="714"/>
      <c r="Y682" s="714"/>
    </row>
    <row r="683" spans="1:25" ht="22.5" customHeight="1" thickTop="1" thickBot="1">
      <c r="A683" s="594"/>
      <c r="B683" s="675"/>
      <c r="C683" s="675"/>
      <c r="D683" s="675"/>
      <c r="E683" s="675"/>
      <c r="F683" s="675"/>
      <c r="G683" s="675"/>
      <c r="H683" s="675"/>
      <c r="I683" s="675"/>
      <c r="J683" s="675"/>
      <c r="K683" s="671"/>
      <c r="L683" s="598"/>
      <c r="M683" s="598"/>
      <c r="N683" s="598"/>
      <c r="O683" s="598"/>
      <c r="P683" s="598"/>
      <c r="Q683" s="598"/>
      <c r="R683" s="598"/>
      <c r="S683" s="598"/>
      <c r="T683" s="598"/>
      <c r="U683" s="598"/>
      <c r="V683" s="677"/>
      <c r="W683" s="706"/>
      <c r="X683" s="714"/>
      <c r="Y683" s="714"/>
    </row>
    <row r="684" spans="1:25" ht="22.5" customHeight="1" thickTop="1" thickBot="1">
      <c r="A684" s="594"/>
      <c r="B684" s="675"/>
      <c r="C684" s="675"/>
      <c r="D684" s="675"/>
      <c r="E684" s="675"/>
      <c r="F684" s="675"/>
      <c r="G684" s="675"/>
      <c r="H684" s="675"/>
      <c r="I684" s="675"/>
      <c r="J684" s="675"/>
      <c r="K684" s="671"/>
      <c r="L684" s="598"/>
      <c r="M684" s="598"/>
      <c r="N684" s="598"/>
      <c r="O684" s="598"/>
      <c r="P684" s="598"/>
      <c r="Q684" s="598"/>
      <c r="R684" s="598"/>
      <c r="S684" s="598"/>
      <c r="T684" s="598"/>
      <c r="U684" s="598"/>
      <c r="V684" s="677"/>
      <c r="W684" s="706"/>
      <c r="X684" s="714"/>
      <c r="Y684" s="714"/>
    </row>
    <row r="685" spans="1:25" ht="22.5" customHeight="1" thickTop="1" thickBot="1">
      <c r="A685" s="594"/>
      <c r="B685" s="675"/>
      <c r="C685" s="675"/>
      <c r="D685" s="675"/>
      <c r="E685" s="675"/>
      <c r="F685" s="675"/>
      <c r="G685" s="675"/>
      <c r="H685" s="675"/>
      <c r="I685" s="675"/>
      <c r="J685" s="675"/>
      <c r="K685" s="671"/>
      <c r="L685" s="598"/>
      <c r="M685" s="598"/>
      <c r="N685" s="598"/>
      <c r="O685" s="598"/>
      <c r="P685" s="598"/>
      <c r="Q685" s="598"/>
      <c r="R685" s="598"/>
      <c r="S685" s="598"/>
      <c r="T685" s="598"/>
      <c r="U685" s="598"/>
      <c r="V685" s="677"/>
      <c r="W685" s="706"/>
      <c r="X685" s="714"/>
      <c r="Y685" s="714"/>
    </row>
    <row r="686" spans="1:25" ht="22.5" customHeight="1" thickTop="1" thickBot="1">
      <c r="A686" s="594"/>
      <c r="B686" s="675"/>
      <c r="C686" s="675"/>
      <c r="D686" s="675"/>
      <c r="E686" s="675"/>
      <c r="F686" s="675"/>
      <c r="G686" s="675"/>
      <c r="H686" s="675"/>
      <c r="I686" s="675"/>
      <c r="J686" s="675"/>
      <c r="K686" s="671"/>
      <c r="L686" s="598"/>
      <c r="M686" s="598"/>
      <c r="N686" s="598"/>
      <c r="O686" s="598"/>
      <c r="P686" s="598"/>
      <c r="Q686" s="598"/>
      <c r="R686" s="598"/>
      <c r="S686" s="598"/>
      <c r="T686" s="598"/>
      <c r="U686" s="598"/>
      <c r="V686" s="677"/>
      <c r="W686" s="706"/>
      <c r="X686" s="714"/>
      <c r="Y686" s="714"/>
    </row>
    <row r="687" spans="1:25" ht="22.5" customHeight="1" thickTop="1" thickBot="1">
      <c r="A687" s="594"/>
      <c r="B687" s="675"/>
      <c r="C687" s="675"/>
      <c r="D687" s="675"/>
      <c r="E687" s="675"/>
      <c r="F687" s="675"/>
      <c r="G687" s="675"/>
      <c r="H687" s="675"/>
      <c r="I687" s="675"/>
      <c r="J687" s="675"/>
      <c r="K687" s="671"/>
      <c r="L687" s="598"/>
      <c r="M687" s="598"/>
      <c r="N687" s="598"/>
      <c r="O687" s="598"/>
      <c r="P687" s="598"/>
      <c r="Q687" s="598"/>
      <c r="R687" s="598"/>
      <c r="S687" s="598"/>
      <c r="T687" s="598"/>
      <c r="U687" s="598"/>
      <c r="V687" s="677"/>
      <c r="W687" s="706"/>
      <c r="X687" s="714"/>
      <c r="Y687" s="714"/>
    </row>
    <row r="688" spans="1:25" ht="22.5" customHeight="1" thickTop="1" thickBot="1">
      <c r="A688" s="594"/>
      <c r="B688" s="675"/>
      <c r="C688" s="675"/>
      <c r="D688" s="675"/>
      <c r="E688" s="675"/>
      <c r="F688" s="675"/>
      <c r="G688" s="675"/>
      <c r="H688" s="675"/>
      <c r="I688" s="675"/>
      <c r="J688" s="675"/>
      <c r="K688" s="671"/>
      <c r="L688" s="598"/>
      <c r="M688" s="598"/>
      <c r="N688" s="598"/>
      <c r="O688" s="598"/>
      <c r="P688" s="598"/>
      <c r="Q688" s="598"/>
      <c r="R688" s="598"/>
      <c r="S688" s="598"/>
      <c r="T688" s="598"/>
      <c r="U688" s="598"/>
      <c r="V688" s="677"/>
      <c r="W688" s="706"/>
      <c r="X688" s="714"/>
      <c r="Y688" s="714"/>
    </row>
    <row r="689" spans="1:25" ht="22.5" customHeight="1" thickTop="1" thickBot="1">
      <c r="A689" s="594"/>
      <c r="B689" s="675"/>
      <c r="C689" s="675"/>
      <c r="D689" s="675"/>
      <c r="E689" s="675"/>
      <c r="F689" s="675"/>
      <c r="G689" s="675"/>
      <c r="H689" s="675"/>
      <c r="I689" s="675"/>
      <c r="J689" s="675"/>
      <c r="K689" s="671"/>
      <c r="L689" s="598"/>
      <c r="M689" s="598"/>
      <c r="N689" s="598"/>
      <c r="O689" s="598"/>
      <c r="P689" s="598"/>
      <c r="Q689" s="598"/>
      <c r="R689" s="598"/>
      <c r="S689" s="598"/>
      <c r="T689" s="598"/>
      <c r="U689" s="598"/>
      <c r="V689" s="677"/>
      <c r="W689" s="706"/>
      <c r="X689" s="714"/>
      <c r="Y689" s="714"/>
    </row>
    <row r="690" spans="1:25" ht="22.5" customHeight="1" thickTop="1" thickBot="1">
      <c r="A690" s="594"/>
      <c r="B690" s="675"/>
      <c r="C690" s="675"/>
      <c r="D690" s="675"/>
      <c r="E690" s="675"/>
      <c r="F690" s="675"/>
      <c r="G690" s="675"/>
      <c r="H690" s="675"/>
      <c r="I690" s="675"/>
      <c r="J690" s="675"/>
      <c r="K690" s="671"/>
      <c r="L690" s="598"/>
      <c r="M690" s="598"/>
      <c r="N690" s="598"/>
      <c r="O690" s="598"/>
      <c r="P690" s="598"/>
      <c r="Q690" s="598"/>
      <c r="R690" s="598"/>
      <c r="S690" s="598"/>
      <c r="T690" s="598"/>
      <c r="U690" s="598"/>
      <c r="V690" s="677"/>
      <c r="W690" s="706"/>
      <c r="X690" s="714"/>
      <c r="Y690" s="714"/>
    </row>
    <row r="691" spans="1:25" ht="22.5" customHeight="1" thickTop="1" thickBot="1">
      <c r="A691" s="594"/>
      <c r="B691" s="675"/>
      <c r="C691" s="675"/>
      <c r="D691" s="675"/>
      <c r="E691" s="675"/>
      <c r="F691" s="675"/>
      <c r="G691" s="675"/>
      <c r="H691" s="675"/>
      <c r="I691" s="675"/>
      <c r="J691" s="675"/>
      <c r="K691" s="671"/>
      <c r="L691" s="598"/>
      <c r="M691" s="598"/>
      <c r="N691" s="598"/>
      <c r="O691" s="598"/>
      <c r="P691" s="598"/>
      <c r="Q691" s="598"/>
      <c r="R691" s="598"/>
      <c r="S691" s="598"/>
      <c r="T691" s="598"/>
      <c r="U691" s="598"/>
      <c r="V691" s="677"/>
      <c r="W691" s="706"/>
      <c r="X691" s="714"/>
      <c r="Y691" s="714"/>
    </row>
    <row r="692" spans="1:25" ht="22.5" customHeight="1" thickTop="1" thickBot="1">
      <c r="A692" s="594"/>
      <c r="B692" s="675"/>
      <c r="C692" s="675"/>
      <c r="D692" s="675"/>
      <c r="E692" s="675"/>
      <c r="F692" s="675"/>
      <c r="G692" s="675"/>
      <c r="H692" s="675"/>
      <c r="I692" s="675"/>
      <c r="J692" s="675"/>
      <c r="K692" s="671"/>
      <c r="L692" s="598"/>
      <c r="M692" s="598"/>
      <c r="N692" s="598"/>
      <c r="O692" s="598"/>
      <c r="P692" s="598"/>
      <c r="Q692" s="598"/>
      <c r="R692" s="598"/>
      <c r="S692" s="598"/>
      <c r="T692" s="598"/>
      <c r="U692" s="598"/>
      <c r="V692" s="677"/>
      <c r="W692" s="706"/>
      <c r="X692" s="714"/>
      <c r="Y692" s="714"/>
    </row>
    <row r="693" spans="1:25" ht="22.5" customHeight="1" thickTop="1" thickBot="1">
      <c r="A693" s="594"/>
      <c r="B693" s="675"/>
      <c r="C693" s="675"/>
      <c r="D693" s="675"/>
      <c r="E693" s="675"/>
      <c r="F693" s="675"/>
      <c r="G693" s="675"/>
      <c r="H693" s="675"/>
      <c r="I693" s="675"/>
      <c r="J693" s="675"/>
      <c r="K693" s="671"/>
      <c r="L693" s="598"/>
      <c r="M693" s="598"/>
      <c r="N693" s="598"/>
      <c r="O693" s="598"/>
      <c r="P693" s="598"/>
      <c r="Q693" s="598"/>
      <c r="R693" s="598"/>
      <c r="S693" s="598"/>
      <c r="T693" s="598"/>
      <c r="U693" s="598"/>
      <c r="V693" s="677"/>
      <c r="W693" s="706"/>
      <c r="X693" s="714"/>
      <c r="Y693" s="714"/>
    </row>
    <row r="694" spans="1:25" ht="22.5" customHeight="1" thickTop="1" thickBot="1">
      <c r="A694" s="594"/>
      <c r="B694" s="675"/>
      <c r="C694" s="675"/>
      <c r="D694" s="675"/>
      <c r="E694" s="675"/>
      <c r="F694" s="675"/>
      <c r="G694" s="675"/>
      <c r="H694" s="675"/>
      <c r="I694" s="675"/>
      <c r="J694" s="675"/>
      <c r="K694" s="671"/>
      <c r="L694" s="598"/>
      <c r="M694" s="598"/>
      <c r="N694" s="598"/>
      <c r="O694" s="598"/>
      <c r="P694" s="598"/>
      <c r="Q694" s="598"/>
      <c r="R694" s="598"/>
      <c r="S694" s="598"/>
      <c r="T694" s="598"/>
      <c r="U694" s="598"/>
      <c r="V694" s="677"/>
      <c r="W694" s="706"/>
      <c r="X694" s="714"/>
      <c r="Y694" s="714"/>
    </row>
    <row r="695" spans="1:25" ht="22.5" customHeight="1" thickTop="1" thickBot="1">
      <c r="A695" s="594"/>
      <c r="B695" s="675"/>
      <c r="C695" s="675"/>
      <c r="D695" s="675"/>
      <c r="E695" s="675"/>
      <c r="F695" s="675"/>
      <c r="G695" s="675"/>
      <c r="H695" s="675"/>
      <c r="I695" s="675"/>
      <c r="J695" s="675"/>
      <c r="K695" s="671"/>
      <c r="L695" s="598"/>
      <c r="M695" s="598"/>
      <c r="N695" s="598"/>
      <c r="O695" s="598"/>
      <c r="P695" s="598"/>
      <c r="Q695" s="598"/>
      <c r="R695" s="598"/>
      <c r="S695" s="598"/>
      <c r="T695" s="598"/>
      <c r="U695" s="598"/>
      <c r="V695" s="677"/>
      <c r="W695" s="706"/>
      <c r="X695" s="714"/>
      <c r="Y695" s="714"/>
    </row>
    <row r="696" spans="1:25" ht="22.5" customHeight="1" thickTop="1" thickBot="1">
      <c r="A696" s="594"/>
      <c r="B696" s="675"/>
      <c r="C696" s="675"/>
      <c r="D696" s="675"/>
      <c r="E696" s="675"/>
      <c r="F696" s="675"/>
      <c r="G696" s="675"/>
      <c r="H696" s="675"/>
      <c r="I696" s="675"/>
      <c r="J696" s="675"/>
      <c r="K696" s="671"/>
      <c r="L696" s="598"/>
      <c r="M696" s="598"/>
      <c r="N696" s="598"/>
      <c r="O696" s="598"/>
      <c r="P696" s="598"/>
      <c r="Q696" s="598"/>
      <c r="R696" s="598"/>
      <c r="S696" s="598"/>
      <c r="T696" s="598"/>
      <c r="U696" s="598"/>
      <c r="V696" s="677"/>
      <c r="W696" s="706"/>
      <c r="X696" s="714"/>
      <c r="Y696" s="714"/>
    </row>
    <row r="697" spans="1:25" ht="22.5" customHeight="1" thickTop="1" thickBot="1">
      <c r="A697" s="594"/>
      <c r="B697" s="675"/>
      <c r="C697" s="675"/>
      <c r="D697" s="675"/>
      <c r="E697" s="675"/>
      <c r="F697" s="675"/>
      <c r="G697" s="675"/>
      <c r="H697" s="675"/>
      <c r="I697" s="675"/>
      <c r="J697" s="675"/>
      <c r="K697" s="671"/>
      <c r="L697" s="598"/>
      <c r="M697" s="598"/>
      <c r="N697" s="598"/>
      <c r="O697" s="598"/>
      <c r="P697" s="598"/>
      <c r="Q697" s="598"/>
      <c r="R697" s="598"/>
      <c r="S697" s="598"/>
      <c r="T697" s="598"/>
      <c r="U697" s="598"/>
      <c r="V697" s="677"/>
      <c r="W697" s="706"/>
      <c r="X697" s="714"/>
      <c r="Y697" s="714"/>
    </row>
    <row r="698" spans="1:25" ht="22.5" customHeight="1" thickTop="1" thickBot="1">
      <c r="A698" s="594"/>
      <c r="B698" s="675"/>
      <c r="C698" s="675"/>
      <c r="D698" s="675"/>
      <c r="E698" s="675"/>
      <c r="F698" s="675"/>
      <c r="G698" s="675"/>
      <c r="H698" s="675"/>
      <c r="I698" s="675"/>
      <c r="J698" s="675"/>
      <c r="K698" s="671"/>
      <c r="L698" s="598"/>
      <c r="M698" s="598"/>
      <c r="N698" s="598"/>
      <c r="O698" s="598"/>
      <c r="P698" s="598"/>
      <c r="Q698" s="598"/>
      <c r="R698" s="598"/>
      <c r="S698" s="598"/>
      <c r="T698" s="598"/>
      <c r="U698" s="598"/>
      <c r="V698" s="677"/>
      <c r="W698" s="706"/>
      <c r="X698" s="714"/>
      <c r="Y698" s="714"/>
    </row>
    <row r="699" spans="1:25" ht="22.5" customHeight="1" thickTop="1" thickBot="1">
      <c r="A699" s="594"/>
      <c r="B699" s="675"/>
      <c r="C699" s="675"/>
      <c r="D699" s="675"/>
      <c r="E699" s="675"/>
      <c r="F699" s="675"/>
      <c r="G699" s="675"/>
      <c r="H699" s="675"/>
      <c r="I699" s="675"/>
      <c r="J699" s="675"/>
      <c r="K699" s="670"/>
      <c r="L699" s="598"/>
      <c r="M699" s="598"/>
      <c r="N699" s="598"/>
      <c r="O699" s="598"/>
      <c r="P699" s="598"/>
      <c r="Q699" s="598"/>
      <c r="R699" s="598"/>
      <c r="S699" s="598"/>
      <c r="T699" s="598"/>
      <c r="U699" s="598"/>
      <c r="V699" s="677"/>
      <c r="W699" s="706"/>
      <c r="X699" s="714"/>
      <c r="Y699" s="714"/>
    </row>
    <row r="700" spans="1:25" ht="22.5" customHeight="1" thickTop="1" thickBot="1">
      <c r="A700" s="594"/>
      <c r="B700" s="675"/>
      <c r="C700" s="675"/>
      <c r="D700" s="675"/>
      <c r="E700" s="675"/>
      <c r="F700" s="675"/>
      <c r="G700" s="675"/>
      <c r="H700" s="675"/>
      <c r="I700" s="675"/>
      <c r="J700" s="675"/>
      <c r="K700" s="671"/>
      <c r="L700" s="598"/>
      <c r="M700" s="598"/>
      <c r="N700" s="598"/>
      <c r="O700" s="598"/>
      <c r="P700" s="598"/>
      <c r="Q700" s="598"/>
      <c r="R700" s="598"/>
      <c r="S700" s="598"/>
      <c r="T700" s="598"/>
      <c r="U700" s="598"/>
      <c r="V700" s="677"/>
      <c r="W700" s="706"/>
      <c r="X700" s="714"/>
      <c r="Y700" s="714"/>
    </row>
    <row r="701" spans="1:25" ht="22.5" customHeight="1" thickTop="1" thickBot="1">
      <c r="A701" s="594"/>
      <c r="B701" s="675"/>
      <c r="C701" s="675"/>
      <c r="D701" s="675"/>
      <c r="E701" s="675"/>
      <c r="F701" s="675"/>
      <c r="G701" s="675"/>
      <c r="H701" s="675"/>
      <c r="I701" s="675"/>
      <c r="J701" s="675"/>
      <c r="K701" s="671"/>
      <c r="L701" s="598"/>
      <c r="M701" s="598"/>
      <c r="N701" s="598"/>
      <c r="O701" s="598"/>
      <c r="P701" s="598"/>
      <c r="Q701" s="598"/>
      <c r="R701" s="598"/>
      <c r="S701" s="598"/>
      <c r="T701" s="598"/>
      <c r="U701" s="598"/>
      <c r="V701" s="677"/>
      <c r="W701" s="706"/>
      <c r="X701" s="714"/>
      <c r="Y701" s="714"/>
    </row>
    <row r="702" spans="1:25" ht="22.5" customHeight="1" thickTop="1" thickBot="1">
      <c r="A702" s="594"/>
      <c r="B702" s="675"/>
      <c r="C702" s="675"/>
      <c r="D702" s="675"/>
      <c r="E702" s="675"/>
      <c r="F702" s="675"/>
      <c r="G702" s="675"/>
      <c r="H702" s="675"/>
      <c r="I702" s="675"/>
      <c r="J702" s="675"/>
      <c r="K702" s="671"/>
      <c r="L702" s="598"/>
      <c r="M702" s="598"/>
      <c r="N702" s="598"/>
      <c r="O702" s="598"/>
      <c r="P702" s="598"/>
      <c r="Q702" s="598"/>
      <c r="R702" s="598"/>
      <c r="S702" s="598"/>
      <c r="T702" s="598"/>
      <c r="U702" s="598"/>
      <c r="V702" s="677"/>
      <c r="W702" s="706"/>
      <c r="X702" s="714"/>
      <c r="Y702" s="714"/>
    </row>
    <row r="703" spans="1:25" ht="22.5" customHeight="1" thickTop="1" thickBot="1">
      <c r="A703" s="594"/>
      <c r="B703" s="675"/>
      <c r="C703" s="675"/>
      <c r="D703" s="675"/>
      <c r="E703" s="675"/>
      <c r="F703" s="675"/>
      <c r="G703" s="675"/>
      <c r="H703" s="675"/>
      <c r="I703" s="675"/>
      <c r="J703" s="675"/>
      <c r="K703" s="671"/>
      <c r="L703" s="598"/>
      <c r="M703" s="598"/>
      <c r="N703" s="598"/>
      <c r="O703" s="598"/>
      <c r="P703" s="598"/>
      <c r="Q703" s="598"/>
      <c r="R703" s="598"/>
      <c r="S703" s="598"/>
      <c r="T703" s="598"/>
      <c r="U703" s="598"/>
      <c r="V703" s="677"/>
      <c r="W703" s="706"/>
      <c r="X703" s="714"/>
      <c r="Y703" s="714"/>
    </row>
    <row r="704" spans="1:25" ht="22.5" customHeight="1" thickTop="1" thickBot="1">
      <c r="A704" s="594"/>
      <c r="B704" s="675"/>
      <c r="C704" s="675"/>
      <c r="D704" s="675"/>
      <c r="E704" s="675"/>
      <c r="F704" s="675"/>
      <c r="G704" s="675"/>
      <c r="H704" s="675"/>
      <c r="I704" s="675"/>
      <c r="J704" s="675"/>
      <c r="K704" s="671"/>
      <c r="L704" s="598"/>
      <c r="M704" s="598"/>
      <c r="N704" s="598"/>
      <c r="O704" s="598"/>
      <c r="P704" s="598"/>
      <c r="Q704" s="598"/>
      <c r="R704" s="598"/>
      <c r="S704" s="598"/>
      <c r="T704" s="598"/>
      <c r="U704" s="598"/>
      <c r="V704" s="677"/>
      <c r="W704" s="706"/>
      <c r="X704" s="714"/>
      <c r="Y704" s="714"/>
    </row>
    <row r="705" spans="1:25" ht="22.5" customHeight="1" thickTop="1" thickBot="1">
      <c r="A705" s="594"/>
      <c r="B705" s="675"/>
      <c r="C705" s="675"/>
      <c r="D705" s="675"/>
      <c r="E705" s="675"/>
      <c r="F705" s="675"/>
      <c r="G705" s="675"/>
      <c r="H705" s="675"/>
      <c r="I705" s="675"/>
      <c r="J705" s="675"/>
      <c r="K705" s="671"/>
      <c r="L705" s="598"/>
      <c r="M705" s="598"/>
      <c r="N705" s="598"/>
      <c r="O705" s="598"/>
      <c r="P705" s="598"/>
      <c r="Q705" s="598"/>
      <c r="R705" s="598"/>
      <c r="S705" s="598"/>
      <c r="T705" s="598"/>
      <c r="U705" s="598"/>
      <c r="V705" s="677"/>
      <c r="W705" s="706"/>
      <c r="X705" s="714"/>
      <c r="Y705" s="714"/>
    </row>
    <row r="706" spans="1:25" ht="22.5" customHeight="1" thickTop="1" thickBot="1">
      <c r="A706" s="594"/>
      <c r="B706" s="675"/>
      <c r="C706" s="675"/>
      <c r="D706" s="675"/>
      <c r="E706" s="675"/>
      <c r="F706" s="675"/>
      <c r="G706" s="675"/>
      <c r="H706" s="675"/>
      <c r="I706" s="675"/>
      <c r="J706" s="675"/>
      <c r="K706" s="671"/>
      <c r="L706" s="598"/>
      <c r="M706" s="598"/>
      <c r="N706" s="598"/>
      <c r="O706" s="598"/>
      <c r="P706" s="598"/>
      <c r="Q706" s="598"/>
      <c r="R706" s="598"/>
      <c r="S706" s="598"/>
      <c r="T706" s="598"/>
      <c r="U706" s="598"/>
      <c r="V706" s="677"/>
      <c r="W706" s="706"/>
      <c r="X706" s="714"/>
      <c r="Y706" s="714"/>
    </row>
    <row r="707" spans="1:25" ht="22.5" customHeight="1" thickTop="1" thickBot="1">
      <c r="A707" s="594"/>
      <c r="B707" s="675"/>
      <c r="C707" s="675"/>
      <c r="D707" s="675"/>
      <c r="E707" s="675"/>
      <c r="F707" s="675"/>
      <c r="G707" s="675"/>
      <c r="H707" s="675"/>
      <c r="I707" s="675"/>
      <c r="J707" s="675"/>
      <c r="K707" s="671"/>
      <c r="L707" s="598"/>
      <c r="M707" s="598"/>
      <c r="N707" s="598"/>
      <c r="O707" s="598"/>
      <c r="P707" s="598"/>
      <c r="Q707" s="598"/>
      <c r="R707" s="598"/>
      <c r="S707" s="598"/>
      <c r="T707" s="598"/>
      <c r="U707" s="598"/>
      <c r="V707" s="677"/>
      <c r="W707" s="706"/>
      <c r="X707" s="714"/>
      <c r="Y707" s="714"/>
    </row>
    <row r="708" spans="1:25" ht="22.5" customHeight="1" thickTop="1" thickBot="1">
      <c r="A708" s="594"/>
      <c r="B708" s="675"/>
      <c r="C708" s="675"/>
      <c r="D708" s="675"/>
      <c r="E708" s="675"/>
      <c r="F708" s="675"/>
      <c r="G708" s="675"/>
      <c r="H708" s="675"/>
      <c r="I708" s="675"/>
      <c r="J708" s="675"/>
      <c r="K708" s="671"/>
      <c r="L708" s="598"/>
      <c r="M708" s="598"/>
      <c r="N708" s="598"/>
      <c r="O708" s="598"/>
      <c r="P708" s="598"/>
      <c r="Q708" s="598"/>
      <c r="R708" s="598"/>
      <c r="S708" s="598"/>
      <c r="T708" s="598"/>
      <c r="U708" s="598"/>
      <c r="V708" s="677"/>
      <c r="W708" s="706"/>
      <c r="X708" s="714"/>
      <c r="Y708" s="714"/>
    </row>
    <row r="709" spans="1:25" ht="22.5" customHeight="1" thickTop="1" thickBot="1">
      <c r="A709" s="594"/>
      <c r="B709" s="675"/>
      <c r="C709" s="675"/>
      <c r="D709" s="675"/>
      <c r="E709" s="675"/>
      <c r="F709" s="675"/>
      <c r="G709" s="675"/>
      <c r="H709" s="675"/>
      <c r="I709" s="675"/>
      <c r="J709" s="675"/>
      <c r="K709" s="671"/>
      <c r="L709" s="598"/>
      <c r="M709" s="598"/>
      <c r="N709" s="598"/>
      <c r="O709" s="598"/>
      <c r="P709" s="598"/>
      <c r="Q709" s="598"/>
      <c r="R709" s="598"/>
      <c r="S709" s="598"/>
      <c r="T709" s="598"/>
      <c r="U709" s="598"/>
      <c r="V709" s="677"/>
      <c r="W709" s="706"/>
      <c r="X709" s="714"/>
      <c r="Y709" s="714"/>
    </row>
    <row r="710" spans="1:25" ht="22.5" customHeight="1" thickTop="1" thickBot="1">
      <c r="A710" s="594"/>
      <c r="B710" s="675"/>
      <c r="C710" s="675"/>
      <c r="D710" s="675"/>
      <c r="E710" s="675"/>
      <c r="F710" s="675"/>
      <c r="G710" s="675"/>
      <c r="H710" s="675"/>
      <c r="I710" s="675"/>
      <c r="J710" s="675"/>
      <c r="K710" s="671"/>
      <c r="L710" s="598"/>
      <c r="M710" s="598"/>
      <c r="N710" s="598"/>
      <c r="O710" s="598"/>
      <c r="P710" s="598"/>
      <c r="Q710" s="598"/>
      <c r="R710" s="598"/>
      <c r="S710" s="598"/>
      <c r="T710" s="598"/>
      <c r="U710" s="598"/>
      <c r="V710" s="677"/>
      <c r="W710" s="706"/>
      <c r="X710" s="714"/>
      <c r="Y710" s="714"/>
    </row>
    <row r="711" spans="1:25" ht="22.5" customHeight="1" thickTop="1" thickBot="1">
      <c r="A711" s="594"/>
      <c r="B711" s="675"/>
      <c r="C711" s="675"/>
      <c r="D711" s="675"/>
      <c r="E711" s="675"/>
      <c r="F711" s="675"/>
      <c r="G711" s="675"/>
      <c r="H711" s="675"/>
      <c r="I711" s="675"/>
      <c r="J711" s="675"/>
      <c r="K711" s="671"/>
      <c r="L711" s="598"/>
      <c r="M711" s="598"/>
      <c r="N711" s="598"/>
      <c r="O711" s="598"/>
      <c r="P711" s="598"/>
      <c r="Q711" s="598"/>
      <c r="R711" s="598"/>
      <c r="S711" s="598"/>
      <c r="T711" s="598"/>
      <c r="U711" s="598"/>
      <c r="V711" s="677"/>
      <c r="W711" s="706"/>
      <c r="X711" s="714"/>
      <c r="Y711" s="714"/>
    </row>
    <row r="712" spans="1:25" ht="22.5" customHeight="1" thickTop="1" thickBot="1">
      <c r="A712" s="594"/>
      <c r="B712" s="675"/>
      <c r="C712" s="675"/>
      <c r="D712" s="675"/>
      <c r="E712" s="675"/>
      <c r="F712" s="675"/>
      <c r="G712" s="675"/>
      <c r="H712" s="675"/>
      <c r="I712" s="675"/>
      <c r="J712" s="675"/>
      <c r="K712" s="671"/>
      <c r="L712" s="598"/>
      <c r="M712" s="598"/>
      <c r="N712" s="598"/>
      <c r="O712" s="598"/>
      <c r="P712" s="598"/>
      <c r="Q712" s="598"/>
      <c r="R712" s="598"/>
      <c r="S712" s="598"/>
      <c r="T712" s="598"/>
      <c r="U712" s="598"/>
      <c r="V712" s="677"/>
      <c r="W712" s="706"/>
      <c r="X712" s="714"/>
      <c r="Y712" s="714"/>
    </row>
    <row r="713" spans="1:25" ht="22.5" customHeight="1" thickTop="1" thickBot="1">
      <c r="A713" s="594"/>
      <c r="B713" s="675"/>
      <c r="C713" s="675"/>
      <c r="D713" s="675"/>
      <c r="E713" s="675"/>
      <c r="F713" s="675"/>
      <c r="G713" s="675"/>
      <c r="H713" s="675"/>
      <c r="I713" s="675"/>
      <c r="J713" s="675"/>
      <c r="K713" s="671"/>
      <c r="L713" s="598"/>
      <c r="M713" s="598"/>
      <c r="N713" s="598"/>
      <c r="O713" s="598"/>
      <c r="P713" s="598"/>
      <c r="Q713" s="598"/>
      <c r="R713" s="598"/>
      <c r="S713" s="598"/>
      <c r="T713" s="598"/>
      <c r="U713" s="598"/>
      <c r="V713" s="677"/>
      <c r="W713" s="706"/>
      <c r="X713" s="714"/>
      <c r="Y713" s="714"/>
    </row>
    <row r="714" spans="1:25" ht="22.5" customHeight="1" thickTop="1" thickBot="1">
      <c r="A714" s="594"/>
      <c r="B714" s="675"/>
      <c r="C714" s="675"/>
      <c r="D714" s="675"/>
      <c r="E714" s="675"/>
      <c r="F714" s="675"/>
      <c r="G714" s="675"/>
      <c r="H714" s="675"/>
      <c r="I714" s="675"/>
      <c r="J714" s="675"/>
      <c r="K714" s="671"/>
      <c r="L714" s="598"/>
      <c r="M714" s="598"/>
      <c r="N714" s="598"/>
      <c r="O714" s="598"/>
      <c r="P714" s="598"/>
      <c r="Q714" s="598"/>
      <c r="R714" s="598"/>
      <c r="S714" s="598"/>
      <c r="T714" s="598"/>
      <c r="U714" s="598"/>
      <c r="V714" s="677"/>
      <c r="W714" s="706"/>
      <c r="X714" s="714"/>
      <c r="Y714" s="714"/>
    </row>
    <row r="715" spans="1:25" ht="22.5" customHeight="1" thickTop="1" thickBot="1">
      <c r="A715" s="594"/>
      <c r="B715" s="675"/>
      <c r="C715" s="675"/>
      <c r="D715" s="675"/>
      <c r="E715" s="675"/>
      <c r="F715" s="675"/>
      <c r="G715" s="675"/>
      <c r="H715" s="675"/>
      <c r="I715" s="675"/>
      <c r="J715" s="675"/>
      <c r="K715" s="671"/>
      <c r="L715" s="598"/>
      <c r="M715" s="598"/>
      <c r="N715" s="598"/>
      <c r="O715" s="598"/>
      <c r="P715" s="598"/>
      <c r="Q715" s="598"/>
      <c r="R715" s="598"/>
      <c r="S715" s="598"/>
      <c r="T715" s="598"/>
      <c r="U715" s="598"/>
      <c r="V715" s="677"/>
      <c r="W715" s="706"/>
      <c r="X715" s="714"/>
      <c r="Y715" s="714"/>
    </row>
    <row r="716" spans="1:25" ht="22.5" customHeight="1" thickTop="1" thickBot="1">
      <c r="A716" s="594"/>
      <c r="B716" s="675"/>
      <c r="C716" s="675"/>
      <c r="D716" s="675"/>
      <c r="E716" s="675"/>
      <c r="F716" s="675"/>
      <c r="G716" s="675"/>
      <c r="H716" s="675"/>
      <c r="I716" s="675"/>
      <c r="J716" s="675"/>
      <c r="K716" s="671"/>
      <c r="L716" s="598"/>
      <c r="M716" s="598"/>
      <c r="N716" s="598"/>
      <c r="O716" s="598"/>
      <c r="P716" s="598"/>
      <c r="Q716" s="598"/>
      <c r="R716" s="598"/>
      <c r="S716" s="598"/>
      <c r="T716" s="598"/>
      <c r="U716" s="598"/>
      <c r="V716" s="677"/>
      <c r="W716" s="706"/>
      <c r="X716" s="714"/>
      <c r="Y716" s="714"/>
    </row>
    <row r="717" spans="1:25" ht="22.5" customHeight="1" thickTop="1" thickBot="1">
      <c r="A717" s="594"/>
      <c r="B717" s="675"/>
      <c r="C717" s="675"/>
      <c r="D717" s="675"/>
      <c r="E717" s="675"/>
      <c r="F717" s="675"/>
      <c r="G717" s="675"/>
      <c r="H717" s="675"/>
      <c r="I717" s="675"/>
      <c r="J717" s="675"/>
      <c r="K717" s="671"/>
      <c r="L717" s="598"/>
      <c r="M717" s="598"/>
      <c r="N717" s="598"/>
      <c r="O717" s="598"/>
      <c r="P717" s="598"/>
      <c r="Q717" s="598"/>
      <c r="R717" s="598"/>
      <c r="S717" s="598"/>
      <c r="T717" s="598"/>
      <c r="U717" s="598"/>
      <c r="V717" s="677"/>
      <c r="W717" s="706"/>
      <c r="X717" s="714"/>
      <c r="Y717" s="714"/>
    </row>
    <row r="718" spans="1:25" ht="22.5" customHeight="1" thickTop="1" thickBot="1">
      <c r="A718" s="594"/>
      <c r="B718" s="675"/>
      <c r="C718" s="675"/>
      <c r="D718" s="675"/>
      <c r="E718" s="675"/>
      <c r="F718" s="675"/>
      <c r="G718" s="675"/>
      <c r="H718" s="675"/>
      <c r="I718" s="675"/>
      <c r="J718" s="675"/>
      <c r="K718" s="671"/>
      <c r="L718" s="598"/>
      <c r="M718" s="598"/>
      <c r="N718" s="598"/>
      <c r="O718" s="598"/>
      <c r="P718" s="598"/>
      <c r="Q718" s="598"/>
      <c r="R718" s="598"/>
      <c r="S718" s="598"/>
      <c r="T718" s="598"/>
      <c r="U718" s="598"/>
      <c r="V718" s="677"/>
      <c r="W718" s="706"/>
      <c r="X718" s="714"/>
      <c r="Y718" s="714"/>
    </row>
    <row r="719" spans="1:25" ht="22.5" customHeight="1" thickTop="1" thickBot="1">
      <c r="A719" s="594"/>
      <c r="B719" s="675"/>
      <c r="C719" s="675"/>
      <c r="D719" s="675"/>
      <c r="E719" s="675"/>
      <c r="F719" s="675"/>
      <c r="G719" s="675"/>
      <c r="H719" s="675"/>
      <c r="I719" s="675"/>
      <c r="J719" s="675"/>
      <c r="K719" s="671"/>
      <c r="L719" s="598"/>
      <c r="M719" s="598"/>
      <c r="N719" s="598"/>
      <c r="O719" s="598"/>
      <c r="P719" s="598"/>
      <c r="Q719" s="598"/>
      <c r="R719" s="598"/>
      <c r="S719" s="598"/>
      <c r="T719" s="598"/>
      <c r="U719" s="598"/>
      <c r="V719" s="677"/>
      <c r="W719" s="706"/>
      <c r="X719" s="714"/>
      <c r="Y719" s="714"/>
    </row>
    <row r="720" spans="1:25" ht="22.5" customHeight="1" thickTop="1" thickBot="1">
      <c r="A720" s="594"/>
      <c r="B720" s="675"/>
      <c r="C720" s="675"/>
      <c r="D720" s="675"/>
      <c r="E720" s="675"/>
      <c r="F720" s="675"/>
      <c r="G720" s="675"/>
      <c r="H720" s="675"/>
      <c r="I720" s="675"/>
      <c r="J720" s="675"/>
      <c r="K720" s="671"/>
      <c r="L720" s="598"/>
      <c r="M720" s="598"/>
      <c r="N720" s="598"/>
      <c r="O720" s="598"/>
      <c r="P720" s="598"/>
      <c r="Q720" s="598"/>
      <c r="R720" s="598"/>
      <c r="S720" s="598"/>
      <c r="T720" s="598"/>
      <c r="U720" s="598"/>
      <c r="V720" s="677"/>
      <c r="W720" s="706"/>
      <c r="X720" s="714"/>
      <c r="Y720" s="714"/>
    </row>
    <row r="721" spans="1:25" ht="22.5" customHeight="1" thickTop="1" thickBot="1">
      <c r="A721" s="594"/>
      <c r="B721" s="675"/>
      <c r="C721" s="675"/>
      <c r="D721" s="675"/>
      <c r="E721" s="675"/>
      <c r="F721" s="675"/>
      <c r="G721" s="675"/>
      <c r="H721" s="675"/>
      <c r="I721" s="675"/>
      <c r="J721" s="675"/>
      <c r="K721" s="671"/>
      <c r="L721" s="598"/>
      <c r="M721" s="598"/>
      <c r="N721" s="598"/>
      <c r="O721" s="598"/>
      <c r="P721" s="598"/>
      <c r="Q721" s="598"/>
      <c r="R721" s="598"/>
      <c r="S721" s="598"/>
      <c r="T721" s="598"/>
      <c r="U721" s="598"/>
      <c r="V721" s="677"/>
      <c r="W721" s="706"/>
      <c r="X721" s="714"/>
      <c r="Y721" s="714"/>
    </row>
    <row r="722" spans="1:25" ht="22.5" customHeight="1" thickTop="1" thickBot="1">
      <c r="A722" s="594"/>
      <c r="B722" s="675"/>
      <c r="C722" s="675"/>
      <c r="D722" s="675"/>
      <c r="E722" s="675"/>
      <c r="F722" s="675"/>
      <c r="G722" s="675"/>
      <c r="H722" s="675"/>
      <c r="I722" s="675"/>
      <c r="J722" s="675"/>
      <c r="K722" s="671"/>
      <c r="L722" s="598"/>
      <c r="M722" s="598"/>
      <c r="N722" s="598"/>
      <c r="O722" s="598"/>
      <c r="P722" s="598"/>
      <c r="Q722" s="598"/>
      <c r="R722" s="598"/>
      <c r="S722" s="598"/>
      <c r="T722" s="598"/>
      <c r="U722" s="598"/>
      <c r="V722" s="677"/>
      <c r="W722" s="706"/>
      <c r="X722" s="714"/>
      <c r="Y722" s="714"/>
    </row>
    <row r="723" spans="1:25" ht="22.5" customHeight="1" thickTop="1" thickBot="1">
      <c r="A723" s="594"/>
      <c r="B723" s="675"/>
      <c r="C723" s="675"/>
      <c r="D723" s="675"/>
      <c r="E723" s="675"/>
      <c r="F723" s="675"/>
      <c r="G723" s="675"/>
      <c r="H723" s="675"/>
      <c r="I723" s="675"/>
      <c r="J723" s="675"/>
      <c r="K723" s="671"/>
      <c r="L723" s="598"/>
      <c r="M723" s="598"/>
      <c r="N723" s="598"/>
      <c r="O723" s="598"/>
      <c r="P723" s="598"/>
      <c r="Q723" s="598"/>
      <c r="R723" s="598"/>
      <c r="S723" s="598"/>
      <c r="T723" s="598"/>
      <c r="U723" s="598"/>
      <c r="V723" s="677"/>
      <c r="W723" s="706"/>
      <c r="X723" s="714"/>
      <c r="Y723" s="714"/>
    </row>
    <row r="724" spans="1:25" ht="22.5" customHeight="1" thickTop="1" thickBot="1">
      <c r="A724" s="594"/>
      <c r="B724" s="675"/>
      <c r="C724" s="675"/>
      <c r="D724" s="675"/>
      <c r="E724" s="675"/>
      <c r="F724" s="675"/>
      <c r="G724" s="675"/>
      <c r="H724" s="675"/>
      <c r="I724" s="675"/>
      <c r="J724" s="675"/>
      <c r="K724" s="670"/>
      <c r="L724" s="598"/>
      <c r="M724" s="598"/>
      <c r="N724" s="598"/>
      <c r="O724" s="598"/>
      <c r="P724" s="598"/>
      <c r="Q724" s="598"/>
      <c r="R724" s="598"/>
      <c r="S724" s="598"/>
      <c r="T724" s="598"/>
      <c r="U724" s="598"/>
      <c r="V724" s="677"/>
      <c r="W724" s="706"/>
      <c r="X724" s="714"/>
      <c r="Y724" s="714"/>
    </row>
    <row r="725" spans="1:25" s="185" customFormat="1" ht="22.5" customHeight="1" thickTop="1" thickBot="1">
      <c r="A725" s="594"/>
      <c r="B725" s="675"/>
      <c r="C725" s="675"/>
      <c r="D725" s="675"/>
      <c r="E725" s="675"/>
      <c r="F725" s="675"/>
      <c r="G725" s="675"/>
      <c r="H725" s="706"/>
      <c r="I725" s="706"/>
      <c r="J725" s="706"/>
      <c r="K725" s="670"/>
      <c r="L725" s="597"/>
      <c r="M725" s="597"/>
      <c r="N725" s="597"/>
      <c r="O725" s="597"/>
      <c r="P725" s="597"/>
      <c r="Q725" s="597"/>
      <c r="R725" s="597"/>
      <c r="S725" s="597"/>
      <c r="T725" s="597"/>
      <c r="U725" s="597"/>
      <c r="V725" s="676"/>
      <c r="W725" s="706"/>
      <c r="X725" s="714"/>
      <c r="Y725" s="714"/>
    </row>
    <row r="726" spans="1:25" ht="22.5" customHeight="1" thickTop="1" thickBot="1">
      <c r="A726" s="594"/>
      <c r="B726" s="675"/>
      <c r="C726" s="675"/>
      <c r="D726" s="675"/>
      <c r="E726" s="675"/>
      <c r="F726" s="675"/>
      <c r="G726" s="675"/>
      <c r="H726" s="675"/>
      <c r="I726" s="675"/>
      <c r="J726" s="675"/>
      <c r="K726" s="671"/>
      <c r="L726" s="598"/>
      <c r="M726" s="598"/>
      <c r="N726" s="598"/>
      <c r="O726" s="598"/>
      <c r="P726" s="598"/>
      <c r="Q726" s="598"/>
      <c r="R726" s="598"/>
      <c r="S726" s="598"/>
      <c r="T726" s="598"/>
      <c r="U726" s="598"/>
      <c r="V726" s="677"/>
      <c r="W726" s="706"/>
      <c r="X726" s="714"/>
      <c r="Y726" s="714"/>
    </row>
    <row r="727" spans="1:25" ht="22.5" customHeight="1" thickTop="1" thickBot="1">
      <c r="A727" s="594"/>
      <c r="B727" s="675"/>
      <c r="C727" s="675"/>
      <c r="D727" s="675"/>
      <c r="E727" s="675"/>
      <c r="F727" s="675"/>
      <c r="G727" s="675"/>
      <c r="H727" s="675"/>
      <c r="I727" s="675"/>
      <c r="J727" s="675"/>
      <c r="K727" s="671"/>
      <c r="L727" s="598"/>
      <c r="M727" s="598"/>
      <c r="N727" s="598"/>
      <c r="O727" s="598"/>
      <c r="P727" s="598"/>
      <c r="Q727" s="598"/>
      <c r="R727" s="598"/>
      <c r="S727" s="598"/>
      <c r="T727" s="598"/>
      <c r="U727" s="598"/>
      <c r="V727" s="677"/>
      <c r="W727" s="706"/>
      <c r="X727" s="714"/>
      <c r="Y727" s="714"/>
    </row>
    <row r="728" spans="1:25" ht="22.5" customHeight="1" thickTop="1" thickBot="1">
      <c r="A728" s="594"/>
      <c r="B728" s="675"/>
      <c r="C728" s="675"/>
      <c r="D728" s="675"/>
      <c r="E728" s="675"/>
      <c r="F728" s="675"/>
      <c r="G728" s="675"/>
      <c r="H728" s="675"/>
      <c r="I728" s="675"/>
      <c r="J728" s="675"/>
      <c r="K728" s="671"/>
      <c r="L728" s="598"/>
      <c r="M728" s="598"/>
      <c r="N728" s="598"/>
      <c r="O728" s="598"/>
      <c r="P728" s="598"/>
      <c r="Q728" s="598"/>
      <c r="R728" s="598"/>
      <c r="S728" s="598"/>
      <c r="T728" s="598"/>
      <c r="U728" s="598"/>
      <c r="V728" s="677"/>
      <c r="W728" s="706"/>
      <c r="X728" s="714"/>
      <c r="Y728" s="714"/>
    </row>
    <row r="729" spans="1:25" ht="22.5" customHeight="1" thickTop="1" thickBot="1">
      <c r="A729" s="594"/>
      <c r="B729" s="675"/>
      <c r="C729" s="675"/>
      <c r="D729" s="675"/>
      <c r="E729" s="675"/>
      <c r="F729" s="675"/>
      <c r="G729" s="675"/>
      <c r="H729" s="675"/>
      <c r="I729" s="675"/>
      <c r="J729" s="675"/>
      <c r="K729" s="671"/>
      <c r="L729" s="598"/>
      <c r="M729" s="598"/>
      <c r="N729" s="598"/>
      <c r="O729" s="598"/>
      <c r="P729" s="598"/>
      <c r="Q729" s="598"/>
      <c r="R729" s="598"/>
      <c r="S729" s="598"/>
      <c r="T729" s="598"/>
      <c r="U729" s="598"/>
      <c r="V729" s="677"/>
      <c r="W729" s="706"/>
      <c r="X729" s="714"/>
      <c r="Y729" s="714"/>
    </row>
    <row r="730" spans="1:25" ht="22.5" customHeight="1" thickTop="1" thickBot="1">
      <c r="A730" s="594"/>
      <c r="B730" s="675"/>
      <c r="C730" s="675"/>
      <c r="D730" s="675"/>
      <c r="E730" s="675"/>
      <c r="F730" s="675"/>
      <c r="G730" s="675"/>
      <c r="H730" s="675"/>
      <c r="I730" s="675"/>
      <c r="J730" s="675"/>
      <c r="K730" s="671"/>
      <c r="L730" s="598"/>
      <c r="M730" s="598"/>
      <c r="N730" s="598"/>
      <c r="O730" s="598"/>
      <c r="P730" s="598"/>
      <c r="Q730" s="598"/>
      <c r="R730" s="598"/>
      <c r="S730" s="598"/>
      <c r="T730" s="598"/>
      <c r="U730" s="598"/>
      <c r="V730" s="677"/>
      <c r="W730" s="706"/>
      <c r="X730" s="714"/>
      <c r="Y730" s="714"/>
    </row>
    <row r="731" spans="1:25" ht="22.5" customHeight="1" thickTop="1" thickBot="1">
      <c r="A731" s="594"/>
      <c r="B731" s="675"/>
      <c r="C731" s="675"/>
      <c r="D731" s="675"/>
      <c r="E731" s="675"/>
      <c r="F731" s="675"/>
      <c r="G731" s="675"/>
      <c r="H731" s="675"/>
      <c r="I731" s="675"/>
      <c r="J731" s="675"/>
      <c r="K731" s="671"/>
      <c r="L731" s="598"/>
      <c r="M731" s="598"/>
      <c r="N731" s="598"/>
      <c r="O731" s="598"/>
      <c r="P731" s="598"/>
      <c r="Q731" s="598"/>
      <c r="R731" s="598"/>
      <c r="S731" s="598"/>
      <c r="T731" s="598"/>
      <c r="U731" s="598"/>
      <c r="V731" s="677"/>
      <c r="W731" s="706"/>
      <c r="X731" s="714"/>
      <c r="Y731" s="714"/>
    </row>
    <row r="732" spans="1:25" ht="22.5" customHeight="1" thickTop="1" thickBot="1">
      <c r="A732" s="594"/>
      <c r="B732" s="675"/>
      <c r="C732" s="675"/>
      <c r="D732" s="675"/>
      <c r="E732" s="675"/>
      <c r="F732" s="675"/>
      <c r="G732" s="675"/>
      <c r="H732" s="675"/>
      <c r="I732" s="675"/>
      <c r="J732" s="675"/>
      <c r="K732" s="671"/>
      <c r="L732" s="598"/>
      <c r="M732" s="598"/>
      <c r="N732" s="598"/>
      <c r="O732" s="598"/>
      <c r="P732" s="598"/>
      <c r="Q732" s="598"/>
      <c r="R732" s="598"/>
      <c r="S732" s="598"/>
      <c r="T732" s="598"/>
      <c r="U732" s="598"/>
      <c r="V732" s="677"/>
      <c r="W732" s="706"/>
      <c r="X732" s="714"/>
      <c r="Y732" s="714"/>
    </row>
    <row r="733" spans="1:25" ht="22.5" customHeight="1" thickTop="1" thickBot="1">
      <c r="A733" s="594"/>
      <c r="B733" s="675"/>
      <c r="C733" s="675"/>
      <c r="D733" s="675"/>
      <c r="E733" s="675"/>
      <c r="F733" s="675"/>
      <c r="G733" s="675"/>
      <c r="H733" s="675"/>
      <c r="I733" s="675"/>
      <c r="J733" s="675"/>
      <c r="K733" s="671"/>
      <c r="L733" s="598"/>
      <c r="M733" s="598"/>
      <c r="N733" s="598"/>
      <c r="O733" s="598"/>
      <c r="P733" s="598"/>
      <c r="Q733" s="598"/>
      <c r="R733" s="598"/>
      <c r="S733" s="598"/>
      <c r="T733" s="598"/>
      <c r="U733" s="598"/>
      <c r="V733" s="677"/>
      <c r="W733" s="706"/>
      <c r="X733" s="714"/>
      <c r="Y733" s="714"/>
    </row>
    <row r="734" spans="1:25" ht="22.5" customHeight="1" thickTop="1" thickBot="1">
      <c r="A734" s="594"/>
      <c r="B734" s="675"/>
      <c r="C734" s="675"/>
      <c r="D734" s="675"/>
      <c r="E734" s="675"/>
      <c r="F734" s="675"/>
      <c r="G734" s="675"/>
      <c r="H734" s="675"/>
      <c r="I734" s="675"/>
      <c r="J734" s="675"/>
      <c r="K734" s="671"/>
      <c r="L734" s="598"/>
      <c r="M734" s="598"/>
      <c r="N734" s="598"/>
      <c r="O734" s="598"/>
      <c r="P734" s="598"/>
      <c r="Q734" s="598"/>
      <c r="R734" s="598"/>
      <c r="S734" s="598"/>
      <c r="T734" s="598"/>
      <c r="U734" s="598"/>
      <c r="V734" s="677"/>
      <c r="W734" s="706"/>
      <c r="X734" s="714"/>
      <c r="Y734" s="714"/>
    </row>
    <row r="735" spans="1:25" ht="22.5" customHeight="1" thickTop="1" thickBot="1">
      <c r="A735" s="594"/>
      <c r="B735" s="675"/>
      <c r="C735" s="675"/>
      <c r="D735" s="675"/>
      <c r="E735" s="675"/>
      <c r="F735" s="675"/>
      <c r="G735" s="675"/>
      <c r="H735" s="675"/>
      <c r="I735" s="675"/>
      <c r="J735" s="675"/>
      <c r="K735" s="671"/>
      <c r="L735" s="598"/>
      <c r="M735" s="598"/>
      <c r="N735" s="598"/>
      <c r="O735" s="598"/>
      <c r="P735" s="598"/>
      <c r="Q735" s="598"/>
      <c r="R735" s="598"/>
      <c r="S735" s="598"/>
      <c r="T735" s="598"/>
      <c r="U735" s="598"/>
      <c r="V735" s="677"/>
      <c r="W735" s="706"/>
      <c r="X735" s="714"/>
      <c r="Y735" s="714"/>
    </row>
    <row r="736" spans="1:25" ht="22.5" customHeight="1" thickTop="1" thickBot="1">
      <c r="A736" s="594"/>
      <c r="B736" s="675"/>
      <c r="C736" s="675"/>
      <c r="D736" s="675"/>
      <c r="E736" s="675"/>
      <c r="F736" s="675"/>
      <c r="G736" s="675"/>
      <c r="H736" s="675"/>
      <c r="I736" s="675"/>
      <c r="J736" s="675"/>
      <c r="K736" s="671"/>
      <c r="L736" s="598"/>
      <c r="M736" s="598"/>
      <c r="N736" s="598"/>
      <c r="O736" s="598"/>
      <c r="P736" s="598"/>
      <c r="Q736" s="598"/>
      <c r="R736" s="598"/>
      <c r="S736" s="598"/>
      <c r="T736" s="598"/>
      <c r="U736" s="598"/>
      <c r="V736" s="677"/>
      <c r="W736" s="706"/>
      <c r="X736" s="714"/>
      <c r="Y736" s="714"/>
    </row>
    <row r="737" spans="1:25" s="185" customFormat="1" ht="22.5" customHeight="1" thickTop="1" thickBot="1">
      <c r="A737" s="594"/>
      <c r="B737" s="675"/>
      <c r="C737" s="675"/>
      <c r="D737" s="675"/>
      <c r="E737" s="675"/>
      <c r="F737" s="675"/>
      <c r="G737" s="675"/>
      <c r="H737" s="706"/>
      <c r="I737" s="706"/>
      <c r="J737" s="706"/>
      <c r="K737" s="670"/>
      <c r="L737" s="597"/>
      <c r="M737" s="597"/>
      <c r="N737" s="597"/>
      <c r="O737" s="597"/>
      <c r="P737" s="597"/>
      <c r="Q737" s="597"/>
      <c r="R737" s="597"/>
      <c r="S737" s="597"/>
      <c r="T737" s="597"/>
      <c r="U737" s="597"/>
      <c r="V737" s="676"/>
      <c r="W737" s="706"/>
      <c r="X737" s="714"/>
      <c r="Y737" s="714"/>
    </row>
    <row r="738" spans="1:25" ht="22.5" customHeight="1" thickTop="1" thickBot="1">
      <c r="A738" s="594"/>
      <c r="B738" s="675"/>
      <c r="C738" s="675"/>
      <c r="D738" s="675"/>
      <c r="E738" s="675"/>
      <c r="F738" s="675"/>
      <c r="G738" s="675"/>
      <c r="H738" s="675"/>
      <c r="I738" s="675"/>
      <c r="J738" s="675"/>
      <c r="K738" s="671"/>
      <c r="L738" s="598"/>
      <c r="M738" s="598"/>
      <c r="N738" s="598"/>
      <c r="O738" s="598"/>
      <c r="P738" s="598"/>
      <c r="Q738" s="598"/>
      <c r="R738" s="598"/>
      <c r="S738" s="598"/>
      <c r="T738" s="598"/>
      <c r="U738" s="598"/>
      <c r="V738" s="677"/>
      <c r="W738" s="706"/>
      <c r="X738" s="714"/>
      <c r="Y738" s="714"/>
    </row>
    <row r="739" spans="1:25" ht="22.5" customHeight="1" thickTop="1" thickBot="1">
      <c r="A739" s="594"/>
      <c r="B739" s="675"/>
      <c r="C739" s="675"/>
      <c r="D739" s="675"/>
      <c r="E739" s="675"/>
      <c r="F739" s="675"/>
      <c r="G739" s="675"/>
      <c r="H739" s="675"/>
      <c r="I739" s="675"/>
      <c r="J739" s="675"/>
      <c r="K739" s="671"/>
      <c r="L739" s="598"/>
      <c r="M739" s="598"/>
      <c r="N739" s="598"/>
      <c r="O739" s="598"/>
      <c r="P739" s="598"/>
      <c r="Q739" s="598"/>
      <c r="R739" s="598"/>
      <c r="S739" s="598"/>
      <c r="T739" s="598"/>
      <c r="U739" s="598"/>
      <c r="V739" s="677"/>
      <c r="W739" s="706"/>
      <c r="X739" s="714"/>
      <c r="Y739" s="714"/>
    </row>
    <row r="740" spans="1:25" ht="22.5" customHeight="1" thickTop="1" thickBot="1">
      <c r="A740" s="594"/>
      <c r="B740" s="675"/>
      <c r="C740" s="675"/>
      <c r="D740" s="675"/>
      <c r="E740" s="675"/>
      <c r="F740" s="675"/>
      <c r="G740" s="675"/>
      <c r="H740" s="675"/>
      <c r="I740" s="675"/>
      <c r="J740" s="675"/>
      <c r="K740" s="671"/>
      <c r="L740" s="598"/>
      <c r="M740" s="598"/>
      <c r="N740" s="598"/>
      <c r="O740" s="598"/>
      <c r="P740" s="598"/>
      <c r="Q740" s="598"/>
      <c r="R740" s="598"/>
      <c r="S740" s="598"/>
      <c r="T740" s="598"/>
      <c r="U740" s="598"/>
      <c r="V740" s="677"/>
      <c r="W740" s="706"/>
      <c r="X740" s="714"/>
      <c r="Y740" s="714"/>
    </row>
    <row r="741" spans="1:25" ht="22.5" customHeight="1" thickTop="1" thickBot="1">
      <c r="A741" s="594"/>
      <c r="B741" s="675"/>
      <c r="C741" s="675"/>
      <c r="D741" s="675"/>
      <c r="E741" s="675"/>
      <c r="F741" s="675"/>
      <c r="G741" s="675"/>
      <c r="H741" s="675"/>
      <c r="I741" s="675"/>
      <c r="J741" s="675"/>
      <c r="K741" s="671"/>
      <c r="L741" s="598"/>
      <c r="M741" s="598"/>
      <c r="N741" s="598"/>
      <c r="O741" s="598"/>
      <c r="P741" s="598"/>
      <c r="Q741" s="598"/>
      <c r="R741" s="598"/>
      <c r="S741" s="598"/>
      <c r="T741" s="598"/>
      <c r="U741" s="598"/>
      <c r="V741" s="677"/>
      <c r="W741" s="706"/>
      <c r="X741" s="714"/>
      <c r="Y741" s="714"/>
    </row>
    <row r="742" spans="1:25" ht="22.5" customHeight="1" thickTop="1" thickBot="1">
      <c r="A742" s="594"/>
      <c r="B742" s="675"/>
      <c r="C742" s="675"/>
      <c r="D742" s="675"/>
      <c r="E742" s="675"/>
      <c r="F742" s="675"/>
      <c r="G742" s="675"/>
      <c r="H742" s="675"/>
      <c r="I742" s="675"/>
      <c r="J742" s="675"/>
      <c r="K742" s="671"/>
      <c r="L742" s="598"/>
      <c r="M742" s="598"/>
      <c r="N742" s="598"/>
      <c r="O742" s="598"/>
      <c r="P742" s="598"/>
      <c r="Q742" s="598"/>
      <c r="R742" s="598"/>
      <c r="S742" s="598"/>
      <c r="T742" s="598"/>
      <c r="U742" s="598"/>
      <c r="V742" s="677"/>
      <c r="W742" s="706"/>
      <c r="X742" s="714"/>
      <c r="Y742" s="714"/>
    </row>
    <row r="743" spans="1:25" ht="22.5" customHeight="1" thickTop="1" thickBot="1">
      <c r="A743" s="594"/>
      <c r="B743" s="675"/>
      <c r="C743" s="675"/>
      <c r="D743" s="675"/>
      <c r="E743" s="675"/>
      <c r="F743" s="675"/>
      <c r="G743" s="675"/>
      <c r="H743" s="675"/>
      <c r="I743" s="675"/>
      <c r="J743" s="675"/>
      <c r="K743" s="671"/>
      <c r="L743" s="598"/>
      <c r="M743" s="598"/>
      <c r="N743" s="598"/>
      <c r="O743" s="598"/>
      <c r="P743" s="598"/>
      <c r="Q743" s="598"/>
      <c r="R743" s="598"/>
      <c r="S743" s="598"/>
      <c r="T743" s="598"/>
      <c r="U743" s="598"/>
      <c r="V743" s="677"/>
      <c r="W743" s="706"/>
      <c r="X743" s="714"/>
      <c r="Y743" s="714"/>
    </row>
    <row r="744" spans="1:25" ht="22.5" customHeight="1" thickTop="1" thickBot="1">
      <c r="A744" s="594"/>
      <c r="B744" s="675"/>
      <c r="C744" s="675"/>
      <c r="D744" s="675"/>
      <c r="E744" s="675"/>
      <c r="F744" s="675"/>
      <c r="G744" s="675"/>
      <c r="H744" s="675"/>
      <c r="I744" s="675"/>
      <c r="J744" s="675"/>
      <c r="K744" s="671"/>
      <c r="L744" s="598"/>
      <c r="M744" s="598"/>
      <c r="N744" s="598"/>
      <c r="O744" s="598"/>
      <c r="P744" s="598"/>
      <c r="Q744" s="598"/>
      <c r="R744" s="598"/>
      <c r="S744" s="598"/>
      <c r="T744" s="598"/>
      <c r="U744" s="598"/>
      <c r="V744" s="677"/>
      <c r="W744" s="706"/>
      <c r="X744" s="714"/>
      <c r="Y744" s="714"/>
    </row>
    <row r="745" spans="1:25" ht="22.5" customHeight="1" thickTop="1" thickBot="1">
      <c r="A745" s="594"/>
      <c r="B745" s="675"/>
      <c r="C745" s="675"/>
      <c r="D745" s="675"/>
      <c r="E745" s="675"/>
      <c r="F745" s="675"/>
      <c r="G745" s="675"/>
      <c r="H745" s="675"/>
      <c r="I745" s="675"/>
      <c r="J745" s="675"/>
      <c r="K745" s="671"/>
      <c r="L745" s="598"/>
      <c r="M745" s="598"/>
      <c r="N745" s="598"/>
      <c r="O745" s="598"/>
      <c r="P745" s="598"/>
      <c r="Q745" s="598"/>
      <c r="R745" s="598"/>
      <c r="S745" s="598"/>
      <c r="T745" s="598"/>
      <c r="U745" s="598"/>
      <c r="V745" s="677"/>
      <c r="W745" s="706"/>
      <c r="X745" s="714"/>
      <c r="Y745" s="714"/>
    </row>
    <row r="746" spans="1:25" ht="22.5" customHeight="1" thickTop="1" thickBot="1">
      <c r="A746" s="594"/>
      <c r="B746" s="675"/>
      <c r="C746" s="675"/>
      <c r="D746" s="675"/>
      <c r="E746" s="675"/>
      <c r="F746" s="675"/>
      <c r="G746" s="675"/>
      <c r="H746" s="675"/>
      <c r="I746" s="675"/>
      <c r="J746" s="675"/>
      <c r="K746" s="671"/>
      <c r="L746" s="598"/>
      <c r="M746" s="598"/>
      <c r="N746" s="598"/>
      <c r="O746" s="598"/>
      <c r="P746" s="598"/>
      <c r="Q746" s="598"/>
      <c r="R746" s="598"/>
      <c r="S746" s="598"/>
      <c r="T746" s="598"/>
      <c r="U746" s="598"/>
      <c r="V746" s="677"/>
      <c r="W746" s="706"/>
      <c r="X746" s="714"/>
      <c r="Y746" s="714"/>
    </row>
    <row r="747" spans="1:25" ht="22.5" customHeight="1" thickTop="1" thickBot="1">
      <c r="A747" s="594"/>
      <c r="B747" s="675"/>
      <c r="C747" s="675"/>
      <c r="D747" s="675"/>
      <c r="E747" s="675"/>
      <c r="F747" s="675"/>
      <c r="G747" s="675"/>
      <c r="H747" s="675"/>
      <c r="I747" s="675"/>
      <c r="J747" s="675"/>
      <c r="K747" s="671"/>
      <c r="L747" s="598"/>
      <c r="M747" s="598"/>
      <c r="N747" s="598"/>
      <c r="O747" s="598"/>
      <c r="P747" s="598"/>
      <c r="Q747" s="598"/>
      <c r="R747" s="598"/>
      <c r="S747" s="598"/>
      <c r="T747" s="598"/>
      <c r="U747" s="598"/>
      <c r="V747" s="677"/>
      <c r="W747" s="706"/>
      <c r="X747" s="714"/>
      <c r="Y747" s="714"/>
    </row>
    <row r="748" spans="1:25" ht="22.5" customHeight="1" thickTop="1" thickBot="1">
      <c r="A748" s="594"/>
      <c r="B748" s="675"/>
      <c r="C748" s="675"/>
      <c r="D748" s="675"/>
      <c r="E748" s="675"/>
      <c r="F748" s="675"/>
      <c r="G748" s="675"/>
      <c r="H748" s="675"/>
      <c r="I748" s="675"/>
      <c r="J748" s="675"/>
      <c r="K748" s="671"/>
      <c r="L748" s="598"/>
      <c r="M748" s="598"/>
      <c r="N748" s="598"/>
      <c r="O748" s="598"/>
      <c r="P748" s="598"/>
      <c r="Q748" s="598"/>
      <c r="R748" s="598"/>
      <c r="S748" s="598"/>
      <c r="T748" s="598"/>
      <c r="U748" s="598"/>
      <c r="V748" s="677"/>
      <c r="W748" s="706"/>
      <c r="X748" s="714"/>
      <c r="Y748" s="714"/>
    </row>
    <row r="749" spans="1:25" s="185" customFormat="1" ht="22.5" customHeight="1" thickTop="1" thickBot="1">
      <c r="A749" s="594"/>
      <c r="B749" s="675"/>
      <c r="C749" s="675"/>
      <c r="D749" s="675"/>
      <c r="E749" s="675"/>
      <c r="F749" s="675"/>
      <c r="G749" s="675"/>
      <c r="H749" s="706"/>
      <c r="I749" s="706"/>
      <c r="J749" s="706"/>
      <c r="K749" s="670"/>
      <c r="L749" s="597"/>
      <c r="M749" s="597"/>
      <c r="N749" s="597"/>
      <c r="O749" s="597"/>
      <c r="P749" s="597"/>
      <c r="Q749" s="597"/>
      <c r="R749" s="597"/>
      <c r="S749" s="597"/>
      <c r="T749" s="597"/>
      <c r="U749" s="597"/>
      <c r="V749" s="676"/>
      <c r="W749" s="706"/>
      <c r="X749" s="714"/>
      <c r="Y749" s="714"/>
    </row>
    <row r="750" spans="1:25" s="185" customFormat="1" ht="22.5" customHeight="1" thickTop="1" thickBot="1">
      <c r="A750" s="675"/>
      <c r="B750" s="675"/>
      <c r="C750" s="675"/>
      <c r="D750" s="675"/>
      <c r="E750" s="675"/>
      <c r="F750" s="675"/>
      <c r="G750" s="675"/>
      <c r="H750" s="706"/>
      <c r="I750" s="706"/>
      <c r="J750" s="706"/>
      <c r="K750" s="670"/>
      <c r="L750" s="597"/>
      <c r="M750" s="597"/>
      <c r="N750" s="597"/>
      <c r="O750" s="597"/>
      <c r="P750" s="597"/>
      <c r="Q750" s="597"/>
      <c r="R750" s="597"/>
      <c r="S750" s="597"/>
      <c r="T750" s="597"/>
      <c r="U750" s="597"/>
      <c r="V750" s="676"/>
      <c r="W750" s="706"/>
      <c r="X750" s="714"/>
      <c r="Y750" s="714"/>
    </row>
    <row r="751" spans="1:25" s="185" customFormat="1" ht="22.5" customHeight="1" thickTop="1" thickBot="1">
      <c r="A751" s="594"/>
      <c r="B751" s="675"/>
      <c r="C751" s="675"/>
      <c r="D751" s="675"/>
      <c r="E751" s="675"/>
      <c r="F751" s="675"/>
      <c r="G751" s="675"/>
      <c r="H751" s="706"/>
      <c r="I751" s="706"/>
      <c r="J751" s="706"/>
      <c r="K751" s="670"/>
      <c r="L751" s="597"/>
      <c r="M751" s="597"/>
      <c r="N751" s="597"/>
      <c r="O751" s="597"/>
      <c r="P751" s="597"/>
      <c r="Q751" s="597"/>
      <c r="R751" s="597"/>
      <c r="S751" s="597"/>
      <c r="T751" s="597"/>
      <c r="U751" s="597"/>
      <c r="V751" s="676"/>
      <c r="W751" s="593"/>
      <c r="X751" s="714"/>
      <c r="Y751" s="714"/>
    </row>
    <row r="752" spans="1:25" s="185" customFormat="1" ht="22.5" customHeight="1" thickTop="1" thickBot="1">
      <c r="A752" s="594"/>
      <c r="B752" s="675"/>
      <c r="C752" s="675"/>
      <c r="D752" s="675"/>
      <c r="E752" s="675"/>
      <c r="F752" s="675"/>
      <c r="G752" s="675"/>
      <c r="H752" s="675"/>
      <c r="I752" s="675"/>
      <c r="J752" s="675"/>
      <c r="K752" s="671"/>
      <c r="L752" s="597"/>
      <c r="M752" s="597"/>
      <c r="N752" s="597"/>
      <c r="O752" s="597"/>
      <c r="P752" s="597"/>
      <c r="Q752" s="597"/>
      <c r="R752" s="597"/>
      <c r="S752" s="597"/>
      <c r="T752" s="597"/>
      <c r="U752" s="597"/>
      <c r="V752" s="676"/>
      <c r="W752" s="593"/>
      <c r="X752" s="714"/>
      <c r="Y752" s="714"/>
    </row>
    <row r="753" spans="1:25" s="185" customFormat="1" ht="22.5" customHeight="1" thickTop="1" thickBot="1">
      <c r="A753" s="594"/>
      <c r="B753" s="675"/>
      <c r="C753" s="675"/>
      <c r="D753" s="675"/>
      <c r="E753" s="675"/>
      <c r="F753" s="675"/>
      <c r="G753" s="675"/>
      <c r="H753" s="675"/>
      <c r="I753" s="675"/>
      <c r="J753" s="675"/>
      <c r="K753" s="671"/>
      <c r="L753" s="597"/>
      <c r="M753" s="597"/>
      <c r="N753" s="597"/>
      <c r="O753" s="597"/>
      <c r="P753" s="597"/>
      <c r="Q753" s="597"/>
      <c r="R753" s="597"/>
      <c r="S753" s="597"/>
      <c r="T753" s="597"/>
      <c r="U753" s="597"/>
      <c r="V753" s="676"/>
      <c r="W753" s="593"/>
      <c r="X753" s="714"/>
      <c r="Y753" s="714"/>
    </row>
    <row r="754" spans="1:25" s="185" customFormat="1" ht="22.5" customHeight="1" thickTop="1" thickBot="1">
      <c r="A754" s="594"/>
      <c r="B754" s="675"/>
      <c r="C754" s="675"/>
      <c r="D754" s="675"/>
      <c r="E754" s="675"/>
      <c r="F754" s="675"/>
      <c r="G754" s="675"/>
      <c r="H754" s="675"/>
      <c r="I754" s="675"/>
      <c r="J754" s="675"/>
      <c r="K754" s="671"/>
      <c r="L754" s="597"/>
      <c r="M754" s="597"/>
      <c r="N754" s="597"/>
      <c r="O754" s="597"/>
      <c r="P754" s="597"/>
      <c r="Q754" s="597"/>
      <c r="R754" s="597"/>
      <c r="S754" s="597"/>
      <c r="T754" s="597"/>
      <c r="U754" s="597"/>
      <c r="V754" s="676"/>
      <c r="W754" s="593"/>
      <c r="X754" s="714"/>
      <c r="Y754" s="714"/>
    </row>
    <row r="755" spans="1:25" s="185" customFormat="1" ht="22.5" customHeight="1" thickTop="1" thickBot="1">
      <c r="A755" s="594"/>
      <c r="B755" s="675"/>
      <c r="C755" s="675"/>
      <c r="D755" s="675"/>
      <c r="E755" s="675"/>
      <c r="F755" s="675"/>
      <c r="G755" s="675"/>
      <c r="H755" s="675"/>
      <c r="I755" s="675"/>
      <c r="J755" s="675"/>
      <c r="K755" s="671"/>
      <c r="L755" s="597"/>
      <c r="M755" s="597"/>
      <c r="N755" s="597"/>
      <c r="O755" s="597"/>
      <c r="P755" s="597"/>
      <c r="Q755" s="597"/>
      <c r="R755" s="597"/>
      <c r="S755" s="597"/>
      <c r="T755" s="597"/>
      <c r="U755" s="597"/>
      <c r="V755" s="676"/>
      <c r="W755" s="593"/>
      <c r="X755" s="714"/>
      <c r="Y755" s="714"/>
    </row>
    <row r="756" spans="1:25" s="185" customFormat="1" ht="22.5" customHeight="1" thickTop="1" thickBot="1">
      <c r="A756" s="594"/>
      <c r="B756" s="675"/>
      <c r="C756" s="675"/>
      <c r="D756" s="675"/>
      <c r="E756" s="675"/>
      <c r="F756" s="675"/>
      <c r="G756" s="675"/>
      <c r="H756" s="675"/>
      <c r="I756" s="675"/>
      <c r="J756" s="675"/>
      <c r="K756" s="671"/>
      <c r="L756" s="597"/>
      <c r="M756" s="597"/>
      <c r="N756" s="597"/>
      <c r="O756" s="597"/>
      <c r="P756" s="597"/>
      <c r="Q756" s="597"/>
      <c r="R756" s="597"/>
      <c r="S756" s="597"/>
      <c r="T756" s="597"/>
      <c r="U756" s="597"/>
      <c r="V756" s="676"/>
      <c r="W756" s="593"/>
      <c r="X756" s="714"/>
      <c r="Y756" s="714"/>
    </row>
    <row r="757" spans="1:25" s="185" customFormat="1" ht="22.5" customHeight="1" thickTop="1" thickBot="1">
      <c r="A757" s="594"/>
      <c r="B757" s="675"/>
      <c r="C757" s="675"/>
      <c r="D757" s="675"/>
      <c r="E757" s="675"/>
      <c r="F757" s="675"/>
      <c r="G757" s="675"/>
      <c r="H757" s="675"/>
      <c r="I757" s="675"/>
      <c r="J757" s="675"/>
      <c r="K757" s="671"/>
      <c r="L757" s="597"/>
      <c r="M757" s="597"/>
      <c r="N757" s="597"/>
      <c r="O757" s="597"/>
      <c r="P757" s="597"/>
      <c r="Q757" s="597"/>
      <c r="R757" s="597"/>
      <c r="S757" s="597"/>
      <c r="T757" s="597"/>
      <c r="U757" s="597"/>
      <c r="V757" s="676"/>
      <c r="W757" s="593"/>
      <c r="X757" s="714"/>
      <c r="Y757" s="714"/>
    </row>
    <row r="758" spans="1:25" s="185" customFormat="1" ht="22.5" customHeight="1" thickTop="1" thickBot="1">
      <c r="A758" s="594"/>
      <c r="B758" s="675"/>
      <c r="C758" s="675"/>
      <c r="D758" s="675"/>
      <c r="E758" s="675"/>
      <c r="F758" s="675"/>
      <c r="G758" s="675"/>
      <c r="H758" s="675"/>
      <c r="I758" s="675"/>
      <c r="J758" s="675"/>
      <c r="K758" s="671"/>
      <c r="L758" s="597"/>
      <c r="M758" s="597"/>
      <c r="N758" s="597"/>
      <c r="O758" s="597"/>
      <c r="P758" s="597"/>
      <c r="Q758" s="597"/>
      <c r="R758" s="597"/>
      <c r="S758" s="597"/>
      <c r="T758" s="597"/>
      <c r="U758" s="597"/>
      <c r="V758" s="676"/>
      <c r="W758" s="593"/>
      <c r="X758" s="714"/>
      <c r="Y758" s="714"/>
    </row>
    <row r="759" spans="1:25" s="185" customFormat="1" ht="22.5" customHeight="1" thickTop="1" thickBot="1">
      <c r="A759" s="594"/>
      <c r="B759" s="675"/>
      <c r="C759" s="675"/>
      <c r="D759" s="675"/>
      <c r="E759" s="675"/>
      <c r="F759" s="675"/>
      <c r="G759" s="675"/>
      <c r="H759" s="675"/>
      <c r="I759" s="675"/>
      <c r="J759" s="675"/>
      <c r="K759" s="671"/>
      <c r="L759" s="597"/>
      <c r="M759" s="597"/>
      <c r="N759" s="597"/>
      <c r="O759" s="597"/>
      <c r="P759" s="597"/>
      <c r="Q759" s="597"/>
      <c r="R759" s="597"/>
      <c r="S759" s="597"/>
      <c r="T759" s="597"/>
      <c r="U759" s="597"/>
      <c r="V759" s="676"/>
      <c r="W759" s="593"/>
      <c r="X759" s="714"/>
      <c r="Y759" s="714"/>
    </row>
    <row r="760" spans="1:25" s="185" customFormat="1" ht="22.5" customHeight="1" thickTop="1" thickBot="1">
      <c r="A760" s="594"/>
      <c r="B760" s="675"/>
      <c r="C760" s="675"/>
      <c r="D760" s="675"/>
      <c r="E760" s="675"/>
      <c r="F760" s="675"/>
      <c r="G760" s="675"/>
      <c r="H760" s="675"/>
      <c r="I760" s="675"/>
      <c r="J760" s="675"/>
      <c r="K760" s="671"/>
      <c r="L760" s="597"/>
      <c r="M760" s="597"/>
      <c r="N760" s="597"/>
      <c r="O760" s="597"/>
      <c r="P760" s="597"/>
      <c r="Q760" s="597"/>
      <c r="R760" s="597"/>
      <c r="S760" s="597"/>
      <c r="T760" s="597"/>
      <c r="U760" s="597"/>
      <c r="V760" s="676"/>
      <c r="W760" s="593"/>
      <c r="X760" s="714"/>
      <c r="Y760" s="714"/>
    </row>
    <row r="761" spans="1:25" s="185" customFormat="1" ht="22.5" customHeight="1" thickTop="1" thickBot="1">
      <c r="A761" s="594"/>
      <c r="B761" s="675"/>
      <c r="C761" s="675"/>
      <c r="D761" s="675"/>
      <c r="E761" s="675"/>
      <c r="F761" s="675"/>
      <c r="G761" s="675"/>
      <c r="H761" s="675"/>
      <c r="I761" s="675"/>
      <c r="J761" s="675"/>
      <c r="K761" s="671"/>
      <c r="L761" s="597"/>
      <c r="M761" s="597"/>
      <c r="N761" s="597"/>
      <c r="O761" s="597"/>
      <c r="P761" s="597"/>
      <c r="Q761" s="597"/>
      <c r="R761" s="597"/>
      <c r="S761" s="597"/>
      <c r="T761" s="597"/>
      <c r="U761" s="597"/>
      <c r="V761" s="676"/>
      <c r="W761" s="593"/>
      <c r="X761" s="714"/>
      <c r="Y761" s="714"/>
    </row>
    <row r="762" spans="1:25" s="185" customFormat="1" ht="22.5" customHeight="1" thickTop="1" thickBot="1">
      <c r="A762" s="594"/>
      <c r="B762" s="675"/>
      <c r="C762" s="675"/>
      <c r="D762" s="675"/>
      <c r="E762" s="675"/>
      <c r="F762" s="675"/>
      <c r="G762" s="675"/>
      <c r="H762" s="675"/>
      <c r="I762" s="675"/>
      <c r="J762" s="675"/>
      <c r="K762" s="671"/>
      <c r="L762" s="597"/>
      <c r="M762" s="597"/>
      <c r="N762" s="597"/>
      <c r="O762" s="597"/>
      <c r="P762" s="597"/>
      <c r="Q762" s="597"/>
      <c r="R762" s="597"/>
      <c r="S762" s="597"/>
      <c r="T762" s="597"/>
      <c r="U762" s="597"/>
      <c r="V762" s="676"/>
      <c r="W762" s="593"/>
      <c r="X762" s="714"/>
      <c r="Y762" s="714"/>
    </row>
    <row r="763" spans="1:25" s="185" customFormat="1" ht="22.5" customHeight="1" thickTop="1" thickBot="1">
      <c r="A763" s="594"/>
      <c r="B763" s="675"/>
      <c r="C763" s="675"/>
      <c r="D763" s="675"/>
      <c r="E763" s="675"/>
      <c r="F763" s="675"/>
      <c r="G763" s="675"/>
      <c r="H763" s="706"/>
      <c r="I763" s="706"/>
      <c r="J763" s="706"/>
      <c r="K763" s="670"/>
      <c r="L763" s="597"/>
      <c r="M763" s="597"/>
      <c r="N763" s="597"/>
      <c r="O763" s="597"/>
      <c r="P763" s="597"/>
      <c r="Q763" s="597"/>
      <c r="R763" s="597"/>
      <c r="S763" s="597"/>
      <c r="T763" s="597"/>
      <c r="U763" s="597"/>
      <c r="V763" s="676"/>
      <c r="W763" s="706"/>
      <c r="X763" s="714"/>
      <c r="Y763" s="714"/>
    </row>
    <row r="764" spans="1:25" s="185" customFormat="1" ht="22.5" customHeight="1" thickTop="1" thickBot="1">
      <c r="A764" s="594"/>
      <c r="B764" s="675"/>
      <c r="C764" s="675"/>
      <c r="D764" s="675"/>
      <c r="E764" s="675"/>
      <c r="F764" s="675"/>
      <c r="G764" s="675"/>
      <c r="H764" s="675"/>
      <c r="I764" s="675"/>
      <c r="J764" s="675"/>
      <c r="K764" s="671"/>
      <c r="L764" s="597"/>
      <c r="M764" s="597"/>
      <c r="N764" s="597"/>
      <c r="O764" s="597"/>
      <c r="P764" s="597"/>
      <c r="Q764" s="597"/>
      <c r="R764" s="597"/>
      <c r="S764" s="597"/>
      <c r="T764" s="597"/>
      <c r="U764" s="597"/>
      <c r="V764" s="676"/>
      <c r="W764" s="706"/>
      <c r="X764" s="714"/>
      <c r="Y764" s="714"/>
    </row>
    <row r="765" spans="1:25" s="185" customFormat="1" ht="22.5" customHeight="1" thickTop="1" thickBot="1">
      <c r="A765" s="594"/>
      <c r="B765" s="675"/>
      <c r="C765" s="675"/>
      <c r="D765" s="675"/>
      <c r="E765" s="675"/>
      <c r="F765" s="675"/>
      <c r="G765" s="675"/>
      <c r="H765" s="675"/>
      <c r="I765" s="675"/>
      <c r="J765" s="675"/>
      <c r="K765" s="671"/>
      <c r="L765" s="597"/>
      <c r="M765" s="597"/>
      <c r="N765" s="597"/>
      <c r="O765" s="597"/>
      <c r="P765" s="597"/>
      <c r="Q765" s="597"/>
      <c r="R765" s="597"/>
      <c r="S765" s="597"/>
      <c r="T765" s="597"/>
      <c r="U765" s="597"/>
      <c r="V765" s="676"/>
      <c r="W765" s="706"/>
      <c r="X765" s="714"/>
      <c r="Y765" s="714"/>
    </row>
    <row r="766" spans="1:25" s="185" customFormat="1" ht="22.5" customHeight="1" thickTop="1" thickBot="1">
      <c r="A766" s="594"/>
      <c r="B766" s="675"/>
      <c r="C766" s="675"/>
      <c r="D766" s="675"/>
      <c r="E766" s="675"/>
      <c r="F766" s="675"/>
      <c r="G766" s="675"/>
      <c r="H766" s="675"/>
      <c r="I766" s="675"/>
      <c r="J766" s="675"/>
      <c r="K766" s="671"/>
      <c r="L766" s="597"/>
      <c r="M766" s="597"/>
      <c r="N766" s="597"/>
      <c r="O766" s="597"/>
      <c r="P766" s="597"/>
      <c r="Q766" s="597"/>
      <c r="R766" s="597"/>
      <c r="S766" s="597"/>
      <c r="T766" s="597"/>
      <c r="U766" s="597"/>
      <c r="V766" s="676"/>
      <c r="W766" s="706"/>
      <c r="X766" s="714"/>
      <c r="Y766" s="714"/>
    </row>
    <row r="767" spans="1:25" s="185" customFormat="1" ht="22.5" customHeight="1" thickTop="1" thickBot="1">
      <c r="A767" s="594"/>
      <c r="B767" s="675"/>
      <c r="C767" s="675"/>
      <c r="D767" s="675"/>
      <c r="E767" s="675"/>
      <c r="F767" s="675"/>
      <c r="G767" s="675"/>
      <c r="H767" s="675"/>
      <c r="I767" s="675"/>
      <c r="J767" s="675"/>
      <c r="K767" s="671"/>
      <c r="L767" s="597"/>
      <c r="M767" s="597"/>
      <c r="N767" s="597"/>
      <c r="O767" s="597"/>
      <c r="P767" s="597"/>
      <c r="Q767" s="597"/>
      <c r="R767" s="597"/>
      <c r="S767" s="597"/>
      <c r="T767" s="597"/>
      <c r="U767" s="597"/>
      <c r="V767" s="676"/>
      <c r="W767" s="706"/>
      <c r="X767" s="714"/>
      <c r="Y767" s="714"/>
    </row>
    <row r="768" spans="1:25" s="185" customFormat="1" ht="22.5" customHeight="1" thickTop="1" thickBot="1">
      <c r="A768" s="594"/>
      <c r="B768" s="675"/>
      <c r="C768" s="675"/>
      <c r="D768" s="675"/>
      <c r="E768" s="675"/>
      <c r="F768" s="675"/>
      <c r="G768" s="675"/>
      <c r="H768" s="675"/>
      <c r="I768" s="675"/>
      <c r="J768" s="675"/>
      <c r="K768" s="671"/>
      <c r="L768" s="597"/>
      <c r="M768" s="597"/>
      <c r="N768" s="597"/>
      <c r="O768" s="597"/>
      <c r="P768" s="597"/>
      <c r="Q768" s="597"/>
      <c r="R768" s="597"/>
      <c r="S768" s="597"/>
      <c r="T768" s="597"/>
      <c r="U768" s="597"/>
      <c r="V768" s="676"/>
      <c r="W768" s="706"/>
      <c r="X768" s="714"/>
      <c r="Y768" s="714"/>
    </row>
    <row r="769" spans="1:25" s="185" customFormat="1" ht="22.5" customHeight="1" thickTop="1" thickBot="1">
      <c r="A769" s="594"/>
      <c r="B769" s="675"/>
      <c r="C769" s="675"/>
      <c r="D769" s="675"/>
      <c r="E769" s="675"/>
      <c r="F769" s="675"/>
      <c r="G769" s="675"/>
      <c r="H769" s="675"/>
      <c r="I769" s="675"/>
      <c r="J769" s="675"/>
      <c r="K769" s="671"/>
      <c r="L769" s="597"/>
      <c r="M769" s="597"/>
      <c r="N769" s="597"/>
      <c r="O769" s="597"/>
      <c r="P769" s="597"/>
      <c r="Q769" s="597"/>
      <c r="R769" s="597"/>
      <c r="S769" s="597"/>
      <c r="T769" s="597"/>
      <c r="U769" s="597"/>
      <c r="V769" s="676"/>
      <c r="W769" s="706"/>
      <c r="X769" s="714"/>
      <c r="Y769" s="714"/>
    </row>
    <row r="770" spans="1:25" s="185" customFormat="1" ht="22.5" customHeight="1" thickTop="1" thickBot="1">
      <c r="A770" s="594"/>
      <c r="B770" s="675"/>
      <c r="C770" s="675"/>
      <c r="D770" s="675"/>
      <c r="E770" s="675"/>
      <c r="F770" s="675"/>
      <c r="G770" s="675"/>
      <c r="H770" s="675"/>
      <c r="I770" s="675"/>
      <c r="J770" s="675"/>
      <c r="K770" s="671"/>
      <c r="L770" s="597"/>
      <c r="M770" s="597"/>
      <c r="N770" s="597"/>
      <c r="O770" s="597"/>
      <c r="P770" s="597"/>
      <c r="Q770" s="597"/>
      <c r="R770" s="597"/>
      <c r="S770" s="597"/>
      <c r="T770" s="597"/>
      <c r="U770" s="597"/>
      <c r="V770" s="676"/>
      <c r="W770" s="706"/>
      <c r="X770" s="714"/>
      <c r="Y770" s="714"/>
    </row>
    <row r="771" spans="1:25" s="185" customFormat="1" ht="22.5" customHeight="1" thickTop="1" thickBot="1">
      <c r="A771" s="594"/>
      <c r="B771" s="675"/>
      <c r="C771" s="675"/>
      <c r="D771" s="675"/>
      <c r="E771" s="675"/>
      <c r="F771" s="675"/>
      <c r="G771" s="675"/>
      <c r="H771" s="675"/>
      <c r="I771" s="675"/>
      <c r="J771" s="675"/>
      <c r="K771" s="671"/>
      <c r="L771" s="597"/>
      <c r="M771" s="597"/>
      <c r="N771" s="597"/>
      <c r="O771" s="597"/>
      <c r="P771" s="597"/>
      <c r="Q771" s="597"/>
      <c r="R771" s="597"/>
      <c r="S771" s="597"/>
      <c r="T771" s="597"/>
      <c r="U771" s="597"/>
      <c r="V771" s="676"/>
      <c r="W771" s="706"/>
      <c r="X771" s="714"/>
      <c r="Y771" s="714"/>
    </row>
    <row r="772" spans="1:25" s="185" customFormat="1" ht="22.5" customHeight="1" thickTop="1" thickBot="1">
      <c r="A772" s="594"/>
      <c r="B772" s="675"/>
      <c r="C772" s="675"/>
      <c r="D772" s="675"/>
      <c r="E772" s="675"/>
      <c r="F772" s="675"/>
      <c r="G772" s="675"/>
      <c r="H772" s="675"/>
      <c r="I772" s="675"/>
      <c r="J772" s="675"/>
      <c r="K772" s="671"/>
      <c r="L772" s="597"/>
      <c r="M772" s="597"/>
      <c r="N772" s="597"/>
      <c r="O772" s="597"/>
      <c r="P772" s="597"/>
      <c r="Q772" s="597"/>
      <c r="R772" s="597"/>
      <c r="S772" s="597"/>
      <c r="T772" s="597"/>
      <c r="U772" s="597"/>
      <c r="V772" s="676"/>
      <c r="W772" s="706"/>
      <c r="X772" s="714"/>
      <c r="Y772" s="714"/>
    </row>
    <row r="773" spans="1:25" s="185" customFormat="1" ht="22.5" customHeight="1" thickTop="1" thickBot="1">
      <c r="A773" s="594"/>
      <c r="B773" s="675"/>
      <c r="C773" s="675"/>
      <c r="D773" s="675"/>
      <c r="E773" s="675"/>
      <c r="F773" s="675"/>
      <c r="G773" s="675"/>
      <c r="H773" s="675"/>
      <c r="I773" s="675"/>
      <c r="J773" s="675"/>
      <c r="K773" s="671"/>
      <c r="L773" s="597"/>
      <c r="M773" s="597"/>
      <c r="N773" s="597"/>
      <c r="O773" s="597"/>
      <c r="P773" s="597"/>
      <c r="Q773" s="597"/>
      <c r="R773" s="597"/>
      <c r="S773" s="597"/>
      <c r="T773" s="597"/>
      <c r="U773" s="597"/>
      <c r="V773" s="676"/>
      <c r="W773" s="706"/>
      <c r="X773" s="714"/>
      <c r="Y773" s="714"/>
    </row>
    <row r="774" spans="1:25" s="185" customFormat="1" ht="22.5" customHeight="1" thickTop="1" thickBot="1">
      <c r="A774" s="594"/>
      <c r="B774" s="675"/>
      <c r="C774" s="675"/>
      <c r="D774" s="675"/>
      <c r="E774" s="675"/>
      <c r="F774" s="675"/>
      <c r="G774" s="675"/>
      <c r="H774" s="675"/>
      <c r="I774" s="675"/>
      <c r="J774" s="675"/>
      <c r="K774" s="671"/>
      <c r="L774" s="597"/>
      <c r="M774" s="597"/>
      <c r="N774" s="597"/>
      <c r="O774" s="597"/>
      <c r="P774" s="597"/>
      <c r="Q774" s="597"/>
      <c r="R774" s="597"/>
      <c r="S774" s="597"/>
      <c r="T774" s="597"/>
      <c r="U774" s="597"/>
      <c r="V774" s="676"/>
      <c r="W774" s="706"/>
      <c r="X774" s="714"/>
      <c r="Y774" s="714"/>
    </row>
    <row r="775" spans="1:25" s="185" customFormat="1" ht="22.5" customHeight="1" thickTop="1" thickBot="1">
      <c r="A775" s="594"/>
      <c r="B775" s="675"/>
      <c r="C775" s="675"/>
      <c r="D775" s="675"/>
      <c r="E775" s="675"/>
      <c r="F775" s="675"/>
      <c r="G775" s="675"/>
      <c r="H775" s="706"/>
      <c r="I775" s="706"/>
      <c r="J775" s="706"/>
      <c r="K775" s="670"/>
      <c r="L775" s="597"/>
      <c r="M775" s="597"/>
      <c r="N775" s="597"/>
      <c r="O775" s="597"/>
      <c r="P775" s="597"/>
      <c r="Q775" s="597"/>
      <c r="R775" s="597"/>
      <c r="S775" s="597"/>
      <c r="T775" s="597"/>
      <c r="U775" s="597"/>
      <c r="V775" s="676"/>
      <c r="W775" s="706"/>
      <c r="X775" s="714"/>
      <c r="Y775" s="714"/>
    </row>
    <row r="776" spans="1:25" s="185" customFormat="1" ht="22.5" customHeight="1" thickTop="1" thickBot="1">
      <c r="A776" s="594"/>
      <c r="B776" s="675"/>
      <c r="C776" s="675"/>
      <c r="D776" s="675"/>
      <c r="E776" s="675"/>
      <c r="F776" s="675"/>
      <c r="G776" s="675"/>
      <c r="H776" s="675"/>
      <c r="I776" s="675"/>
      <c r="J776" s="675"/>
      <c r="K776" s="671"/>
      <c r="L776" s="597"/>
      <c r="M776" s="597"/>
      <c r="N776" s="597"/>
      <c r="O776" s="597"/>
      <c r="P776" s="597"/>
      <c r="Q776" s="597"/>
      <c r="R776" s="597"/>
      <c r="S776" s="597"/>
      <c r="T776" s="597"/>
      <c r="U776" s="597"/>
      <c r="V776" s="676"/>
      <c r="W776" s="706"/>
      <c r="X776" s="714"/>
      <c r="Y776" s="714"/>
    </row>
    <row r="777" spans="1:25" s="185" customFormat="1" ht="22.5" customHeight="1" thickTop="1" thickBot="1">
      <c r="A777" s="594"/>
      <c r="B777" s="675"/>
      <c r="C777" s="675"/>
      <c r="D777" s="675"/>
      <c r="E777" s="675"/>
      <c r="F777" s="675"/>
      <c r="G777" s="675"/>
      <c r="H777" s="675"/>
      <c r="I777" s="675"/>
      <c r="J777" s="675"/>
      <c r="K777" s="671"/>
      <c r="L777" s="597"/>
      <c r="M777" s="597"/>
      <c r="N777" s="597"/>
      <c r="O777" s="597"/>
      <c r="P777" s="597"/>
      <c r="Q777" s="597"/>
      <c r="R777" s="597"/>
      <c r="S777" s="597"/>
      <c r="T777" s="597"/>
      <c r="U777" s="597"/>
      <c r="V777" s="676"/>
      <c r="W777" s="706"/>
      <c r="X777" s="714"/>
      <c r="Y777" s="714"/>
    </row>
    <row r="778" spans="1:25" s="185" customFormat="1" ht="22.5" customHeight="1" thickTop="1" thickBot="1">
      <c r="A778" s="594"/>
      <c r="B778" s="675"/>
      <c r="C778" s="675"/>
      <c r="D778" s="675"/>
      <c r="E778" s="675"/>
      <c r="F778" s="675"/>
      <c r="G778" s="675"/>
      <c r="H778" s="675"/>
      <c r="I778" s="675"/>
      <c r="J778" s="675"/>
      <c r="K778" s="671"/>
      <c r="L778" s="597"/>
      <c r="M778" s="597"/>
      <c r="N778" s="597"/>
      <c r="O778" s="597"/>
      <c r="P778" s="597"/>
      <c r="Q778" s="597"/>
      <c r="R778" s="597"/>
      <c r="S778" s="597"/>
      <c r="T778" s="597"/>
      <c r="U778" s="597"/>
      <c r="V778" s="676"/>
      <c r="W778" s="706"/>
      <c r="X778" s="714"/>
      <c r="Y778" s="714"/>
    </row>
    <row r="779" spans="1:25" s="185" customFormat="1" ht="22.5" customHeight="1" thickTop="1" thickBot="1">
      <c r="A779" s="594"/>
      <c r="B779" s="675"/>
      <c r="C779" s="675"/>
      <c r="D779" s="675"/>
      <c r="E779" s="675"/>
      <c r="F779" s="675"/>
      <c r="G779" s="675"/>
      <c r="H779" s="675"/>
      <c r="I779" s="675"/>
      <c r="J779" s="675"/>
      <c r="K779" s="671"/>
      <c r="L779" s="597"/>
      <c r="M779" s="597"/>
      <c r="N779" s="597"/>
      <c r="O779" s="597"/>
      <c r="P779" s="597"/>
      <c r="Q779" s="597"/>
      <c r="R779" s="597"/>
      <c r="S779" s="597"/>
      <c r="T779" s="597"/>
      <c r="U779" s="597"/>
      <c r="V779" s="676"/>
      <c r="W779" s="706"/>
      <c r="X779" s="714"/>
      <c r="Y779" s="714"/>
    </row>
    <row r="780" spans="1:25" s="185" customFormat="1" ht="22.5" customHeight="1" thickTop="1" thickBot="1">
      <c r="A780" s="594"/>
      <c r="B780" s="675"/>
      <c r="C780" s="675"/>
      <c r="D780" s="675"/>
      <c r="E780" s="675"/>
      <c r="F780" s="675"/>
      <c r="G780" s="675"/>
      <c r="H780" s="675"/>
      <c r="I780" s="675"/>
      <c r="J780" s="675"/>
      <c r="K780" s="671"/>
      <c r="L780" s="597"/>
      <c r="M780" s="597"/>
      <c r="N780" s="597"/>
      <c r="O780" s="597"/>
      <c r="P780" s="597"/>
      <c r="Q780" s="597"/>
      <c r="R780" s="597"/>
      <c r="S780" s="597"/>
      <c r="T780" s="597"/>
      <c r="U780" s="597"/>
      <c r="V780" s="676"/>
      <c r="W780" s="706"/>
      <c r="X780" s="714"/>
      <c r="Y780" s="714"/>
    </row>
    <row r="781" spans="1:25" s="185" customFormat="1" ht="22.5" customHeight="1" thickTop="1" thickBot="1">
      <c r="A781" s="594"/>
      <c r="B781" s="675"/>
      <c r="C781" s="675"/>
      <c r="D781" s="675"/>
      <c r="E781" s="675"/>
      <c r="F781" s="675"/>
      <c r="G781" s="675"/>
      <c r="H781" s="675"/>
      <c r="I781" s="675"/>
      <c r="J781" s="675"/>
      <c r="K781" s="671"/>
      <c r="L781" s="597"/>
      <c r="M781" s="597"/>
      <c r="N781" s="597"/>
      <c r="O781" s="597"/>
      <c r="P781" s="597"/>
      <c r="Q781" s="597"/>
      <c r="R781" s="597"/>
      <c r="S781" s="597"/>
      <c r="T781" s="597"/>
      <c r="U781" s="597"/>
      <c r="V781" s="676"/>
      <c r="W781" s="706"/>
      <c r="X781" s="714"/>
      <c r="Y781" s="714"/>
    </row>
    <row r="782" spans="1:25" s="185" customFormat="1" ht="22.5" customHeight="1" thickTop="1" thickBot="1">
      <c r="A782" s="594"/>
      <c r="B782" s="675"/>
      <c r="C782" s="675"/>
      <c r="D782" s="675"/>
      <c r="E782" s="675"/>
      <c r="F782" s="675"/>
      <c r="G782" s="675"/>
      <c r="H782" s="675"/>
      <c r="I782" s="675"/>
      <c r="J782" s="675"/>
      <c r="K782" s="671"/>
      <c r="L782" s="597"/>
      <c r="M782" s="597"/>
      <c r="N782" s="597"/>
      <c r="O782" s="597"/>
      <c r="P782" s="597"/>
      <c r="Q782" s="597"/>
      <c r="R782" s="597"/>
      <c r="S782" s="597"/>
      <c r="T782" s="597"/>
      <c r="U782" s="597"/>
      <c r="V782" s="676"/>
      <c r="W782" s="706"/>
      <c r="X782" s="714"/>
      <c r="Y782" s="714"/>
    </row>
    <row r="783" spans="1:25" s="185" customFormat="1" ht="22.5" customHeight="1" thickTop="1" thickBot="1">
      <c r="A783" s="594"/>
      <c r="B783" s="675"/>
      <c r="C783" s="675"/>
      <c r="D783" s="675"/>
      <c r="E783" s="675"/>
      <c r="F783" s="675"/>
      <c r="G783" s="675"/>
      <c r="H783" s="675"/>
      <c r="I783" s="675"/>
      <c r="J783" s="675"/>
      <c r="K783" s="671"/>
      <c r="L783" s="597"/>
      <c r="M783" s="597"/>
      <c r="N783" s="597"/>
      <c r="O783" s="597"/>
      <c r="P783" s="597"/>
      <c r="Q783" s="597"/>
      <c r="R783" s="597"/>
      <c r="S783" s="597"/>
      <c r="T783" s="597"/>
      <c r="U783" s="597"/>
      <c r="V783" s="676"/>
      <c r="W783" s="706"/>
      <c r="X783" s="714"/>
      <c r="Y783" s="714"/>
    </row>
    <row r="784" spans="1:25" s="185" customFormat="1" ht="22.5" customHeight="1" thickTop="1" thickBot="1">
      <c r="A784" s="594"/>
      <c r="B784" s="675"/>
      <c r="C784" s="675"/>
      <c r="D784" s="675"/>
      <c r="E784" s="675"/>
      <c r="F784" s="675"/>
      <c r="G784" s="675"/>
      <c r="H784" s="675"/>
      <c r="I784" s="675"/>
      <c r="J784" s="675"/>
      <c r="K784" s="671"/>
      <c r="L784" s="597"/>
      <c r="M784" s="597"/>
      <c r="N784" s="597"/>
      <c r="O784" s="597"/>
      <c r="P784" s="597"/>
      <c r="Q784" s="597"/>
      <c r="R784" s="597"/>
      <c r="S784" s="597"/>
      <c r="T784" s="597"/>
      <c r="U784" s="597"/>
      <c r="V784" s="676"/>
      <c r="W784" s="706"/>
      <c r="X784" s="714"/>
      <c r="Y784" s="714"/>
    </row>
    <row r="785" spans="1:25" s="185" customFormat="1" ht="22.5" customHeight="1" thickTop="1" thickBot="1">
      <c r="A785" s="594"/>
      <c r="B785" s="675"/>
      <c r="C785" s="675"/>
      <c r="D785" s="675"/>
      <c r="E785" s="675"/>
      <c r="F785" s="675"/>
      <c r="G785" s="675"/>
      <c r="H785" s="675"/>
      <c r="I785" s="675"/>
      <c r="J785" s="675"/>
      <c r="K785" s="671"/>
      <c r="L785" s="597"/>
      <c r="M785" s="597"/>
      <c r="N785" s="597"/>
      <c r="O785" s="597"/>
      <c r="P785" s="597"/>
      <c r="Q785" s="597"/>
      <c r="R785" s="597"/>
      <c r="S785" s="597"/>
      <c r="T785" s="597"/>
      <c r="U785" s="597"/>
      <c r="V785" s="676"/>
      <c r="W785" s="706"/>
      <c r="X785" s="714"/>
      <c r="Y785" s="714"/>
    </row>
    <row r="786" spans="1:25" s="185" customFormat="1" ht="22.5" customHeight="1" thickTop="1" thickBot="1">
      <c r="A786" s="594"/>
      <c r="B786" s="675"/>
      <c r="C786" s="675"/>
      <c r="D786" s="675"/>
      <c r="E786" s="675"/>
      <c r="F786" s="675"/>
      <c r="G786" s="675"/>
      <c r="H786" s="675"/>
      <c r="I786" s="675"/>
      <c r="J786" s="675"/>
      <c r="K786" s="671"/>
      <c r="L786" s="597"/>
      <c r="M786" s="597"/>
      <c r="N786" s="597"/>
      <c r="O786" s="597"/>
      <c r="P786" s="597"/>
      <c r="Q786" s="597"/>
      <c r="R786" s="597"/>
      <c r="S786" s="597"/>
      <c r="T786" s="597"/>
      <c r="U786" s="597"/>
      <c r="V786" s="676"/>
      <c r="W786" s="706"/>
      <c r="X786" s="714"/>
      <c r="Y786" s="714"/>
    </row>
    <row r="787" spans="1:25" s="185" customFormat="1" ht="22.5" customHeight="1" thickTop="1" thickBot="1">
      <c r="A787" s="594"/>
      <c r="B787" s="675"/>
      <c r="C787" s="675"/>
      <c r="D787" s="675"/>
      <c r="E787" s="675"/>
      <c r="F787" s="675"/>
      <c r="G787" s="675"/>
      <c r="H787" s="706"/>
      <c r="I787" s="706"/>
      <c r="J787" s="706"/>
      <c r="K787" s="670"/>
      <c r="L787" s="597"/>
      <c r="M787" s="597"/>
      <c r="N787" s="597"/>
      <c r="O787" s="597"/>
      <c r="P787" s="597"/>
      <c r="Q787" s="597"/>
      <c r="R787" s="597"/>
      <c r="S787" s="597"/>
      <c r="T787" s="597"/>
      <c r="U787" s="597"/>
      <c r="V787" s="676"/>
      <c r="W787" s="706"/>
      <c r="X787" s="714"/>
      <c r="Y787" s="714"/>
    </row>
    <row r="788" spans="1:25" s="185" customFormat="1" ht="22.5" customHeight="1" thickTop="1" thickBot="1">
      <c r="A788" s="594"/>
      <c r="B788" s="675"/>
      <c r="C788" s="675"/>
      <c r="D788" s="675"/>
      <c r="E788" s="675"/>
      <c r="F788" s="675"/>
      <c r="G788" s="675"/>
      <c r="H788" s="675"/>
      <c r="I788" s="675"/>
      <c r="J788" s="675"/>
      <c r="K788" s="671"/>
      <c r="L788" s="597"/>
      <c r="M788" s="597"/>
      <c r="N788" s="597"/>
      <c r="O788" s="597"/>
      <c r="P788" s="597"/>
      <c r="Q788" s="597"/>
      <c r="R788" s="597"/>
      <c r="S788" s="597"/>
      <c r="T788" s="597"/>
      <c r="U788" s="597"/>
      <c r="V788" s="676"/>
      <c r="W788" s="706"/>
      <c r="X788" s="714"/>
      <c r="Y788" s="714"/>
    </row>
    <row r="789" spans="1:25" s="185" customFormat="1" ht="22.5" customHeight="1" thickTop="1" thickBot="1">
      <c r="A789" s="594"/>
      <c r="B789" s="675"/>
      <c r="C789" s="675"/>
      <c r="D789" s="675"/>
      <c r="E789" s="675"/>
      <c r="F789" s="675"/>
      <c r="G789" s="675"/>
      <c r="H789" s="675"/>
      <c r="I789" s="675"/>
      <c r="J789" s="675"/>
      <c r="K789" s="671"/>
      <c r="L789" s="597"/>
      <c r="M789" s="597"/>
      <c r="N789" s="597"/>
      <c r="O789" s="597"/>
      <c r="P789" s="597"/>
      <c r="Q789" s="597"/>
      <c r="R789" s="597"/>
      <c r="S789" s="597"/>
      <c r="T789" s="597"/>
      <c r="U789" s="597"/>
      <c r="V789" s="676"/>
      <c r="W789" s="706"/>
      <c r="X789" s="714"/>
      <c r="Y789" s="714"/>
    </row>
    <row r="790" spans="1:25" s="185" customFormat="1" ht="22.5" customHeight="1" thickTop="1" thickBot="1">
      <c r="A790" s="594"/>
      <c r="B790" s="675"/>
      <c r="C790" s="675"/>
      <c r="D790" s="675"/>
      <c r="E790" s="675"/>
      <c r="F790" s="675"/>
      <c r="G790" s="675"/>
      <c r="H790" s="675"/>
      <c r="I790" s="675"/>
      <c r="J790" s="675"/>
      <c r="K790" s="671"/>
      <c r="L790" s="597"/>
      <c r="M790" s="597"/>
      <c r="N790" s="597"/>
      <c r="O790" s="597"/>
      <c r="P790" s="597"/>
      <c r="Q790" s="597"/>
      <c r="R790" s="597"/>
      <c r="S790" s="597"/>
      <c r="T790" s="597"/>
      <c r="U790" s="597"/>
      <c r="V790" s="676"/>
      <c r="W790" s="706"/>
      <c r="X790" s="714"/>
      <c r="Y790" s="714"/>
    </row>
    <row r="791" spans="1:25" s="185" customFormat="1" ht="22.5" customHeight="1" thickTop="1" thickBot="1">
      <c r="A791" s="594"/>
      <c r="B791" s="675"/>
      <c r="C791" s="675"/>
      <c r="D791" s="675"/>
      <c r="E791" s="675"/>
      <c r="F791" s="675"/>
      <c r="G791" s="675"/>
      <c r="H791" s="675"/>
      <c r="I791" s="675"/>
      <c r="J791" s="675"/>
      <c r="K791" s="671"/>
      <c r="L791" s="597"/>
      <c r="M791" s="597"/>
      <c r="N791" s="597"/>
      <c r="O791" s="597"/>
      <c r="P791" s="597"/>
      <c r="Q791" s="597"/>
      <c r="R791" s="597"/>
      <c r="S791" s="597"/>
      <c r="T791" s="597"/>
      <c r="U791" s="597"/>
      <c r="V791" s="676"/>
      <c r="W791" s="706"/>
      <c r="X791" s="714"/>
      <c r="Y791" s="714"/>
    </row>
    <row r="792" spans="1:25" s="185" customFormat="1" ht="22.5" customHeight="1" thickTop="1" thickBot="1">
      <c r="A792" s="594"/>
      <c r="B792" s="675"/>
      <c r="C792" s="675"/>
      <c r="D792" s="675"/>
      <c r="E792" s="675"/>
      <c r="F792" s="675"/>
      <c r="G792" s="675"/>
      <c r="H792" s="675"/>
      <c r="I792" s="675"/>
      <c r="J792" s="675"/>
      <c r="K792" s="671"/>
      <c r="L792" s="597"/>
      <c r="M792" s="597"/>
      <c r="N792" s="597"/>
      <c r="O792" s="597"/>
      <c r="P792" s="597"/>
      <c r="Q792" s="597"/>
      <c r="R792" s="597"/>
      <c r="S792" s="597"/>
      <c r="T792" s="597"/>
      <c r="U792" s="597"/>
      <c r="V792" s="676"/>
      <c r="W792" s="706"/>
      <c r="X792" s="714"/>
      <c r="Y792" s="714"/>
    </row>
    <row r="793" spans="1:25" s="185" customFormat="1" ht="22.5" customHeight="1" thickTop="1" thickBot="1">
      <c r="A793" s="594"/>
      <c r="B793" s="675"/>
      <c r="C793" s="675"/>
      <c r="D793" s="675"/>
      <c r="E793" s="675"/>
      <c r="F793" s="675"/>
      <c r="G793" s="675"/>
      <c r="H793" s="675"/>
      <c r="I793" s="675"/>
      <c r="J793" s="675"/>
      <c r="K793" s="671"/>
      <c r="L793" s="597"/>
      <c r="M793" s="597"/>
      <c r="N793" s="597"/>
      <c r="O793" s="597"/>
      <c r="P793" s="597"/>
      <c r="Q793" s="597"/>
      <c r="R793" s="597"/>
      <c r="S793" s="597"/>
      <c r="T793" s="597"/>
      <c r="U793" s="597"/>
      <c r="V793" s="676"/>
      <c r="W793" s="706"/>
      <c r="X793" s="714"/>
      <c r="Y793" s="714"/>
    </row>
    <row r="794" spans="1:25" s="185" customFormat="1" ht="22.5" customHeight="1" thickTop="1" thickBot="1">
      <c r="A794" s="594"/>
      <c r="B794" s="675"/>
      <c r="C794" s="675"/>
      <c r="D794" s="675"/>
      <c r="E794" s="675"/>
      <c r="F794" s="675"/>
      <c r="G794" s="675"/>
      <c r="H794" s="675"/>
      <c r="I794" s="675"/>
      <c r="J794" s="675"/>
      <c r="K794" s="671"/>
      <c r="L794" s="597"/>
      <c r="M794" s="597"/>
      <c r="N794" s="597"/>
      <c r="O794" s="597"/>
      <c r="P794" s="597"/>
      <c r="Q794" s="597"/>
      <c r="R794" s="597"/>
      <c r="S794" s="597"/>
      <c r="T794" s="597"/>
      <c r="U794" s="597"/>
      <c r="V794" s="676"/>
      <c r="W794" s="706"/>
      <c r="X794" s="714"/>
      <c r="Y794" s="714"/>
    </row>
    <row r="795" spans="1:25" s="185" customFormat="1" ht="22.5" customHeight="1" thickTop="1" thickBot="1">
      <c r="A795" s="594"/>
      <c r="B795" s="675"/>
      <c r="C795" s="675"/>
      <c r="D795" s="675"/>
      <c r="E795" s="675"/>
      <c r="F795" s="675"/>
      <c r="G795" s="675"/>
      <c r="H795" s="675"/>
      <c r="I795" s="675"/>
      <c r="J795" s="675"/>
      <c r="K795" s="671"/>
      <c r="L795" s="597"/>
      <c r="M795" s="597"/>
      <c r="N795" s="597"/>
      <c r="O795" s="597"/>
      <c r="P795" s="597"/>
      <c r="Q795" s="597"/>
      <c r="R795" s="597"/>
      <c r="S795" s="597"/>
      <c r="T795" s="597"/>
      <c r="U795" s="597"/>
      <c r="V795" s="676"/>
      <c r="W795" s="706"/>
      <c r="X795" s="714"/>
      <c r="Y795" s="714"/>
    </row>
    <row r="796" spans="1:25" s="185" customFormat="1" ht="22.5" customHeight="1" thickTop="1" thickBot="1">
      <c r="A796" s="594"/>
      <c r="B796" s="675"/>
      <c r="C796" s="675"/>
      <c r="D796" s="675"/>
      <c r="E796" s="675"/>
      <c r="F796" s="675"/>
      <c r="G796" s="675"/>
      <c r="H796" s="675"/>
      <c r="I796" s="675"/>
      <c r="J796" s="675"/>
      <c r="K796" s="671"/>
      <c r="L796" s="597"/>
      <c r="M796" s="597"/>
      <c r="N796" s="597"/>
      <c r="O796" s="597"/>
      <c r="P796" s="597"/>
      <c r="Q796" s="597"/>
      <c r="R796" s="597"/>
      <c r="S796" s="597"/>
      <c r="T796" s="597"/>
      <c r="U796" s="597"/>
      <c r="V796" s="676"/>
      <c r="W796" s="706"/>
      <c r="X796" s="714"/>
      <c r="Y796" s="714"/>
    </row>
    <row r="797" spans="1:25" s="185" customFormat="1" ht="22.5" customHeight="1" thickTop="1" thickBot="1">
      <c r="A797" s="594"/>
      <c r="B797" s="675"/>
      <c r="C797" s="675"/>
      <c r="D797" s="675"/>
      <c r="E797" s="675"/>
      <c r="F797" s="675"/>
      <c r="G797" s="675"/>
      <c r="H797" s="675"/>
      <c r="I797" s="675"/>
      <c r="J797" s="675"/>
      <c r="K797" s="671"/>
      <c r="L797" s="597"/>
      <c r="M797" s="597"/>
      <c r="N797" s="597"/>
      <c r="O797" s="597"/>
      <c r="P797" s="597"/>
      <c r="Q797" s="597"/>
      <c r="R797" s="597"/>
      <c r="S797" s="597"/>
      <c r="T797" s="597"/>
      <c r="U797" s="597"/>
      <c r="V797" s="676"/>
      <c r="W797" s="706"/>
      <c r="X797" s="714"/>
      <c r="Y797" s="714"/>
    </row>
    <row r="798" spans="1:25" s="185" customFormat="1" ht="22.5" customHeight="1" thickTop="1" thickBot="1">
      <c r="A798" s="594"/>
      <c r="B798" s="675"/>
      <c r="C798" s="675"/>
      <c r="D798" s="675"/>
      <c r="E798" s="675"/>
      <c r="F798" s="675"/>
      <c r="G798" s="675"/>
      <c r="H798" s="675"/>
      <c r="I798" s="675"/>
      <c r="J798" s="675"/>
      <c r="K798" s="671"/>
      <c r="L798" s="597"/>
      <c r="M798" s="597"/>
      <c r="N798" s="597"/>
      <c r="O798" s="597"/>
      <c r="P798" s="597"/>
      <c r="Q798" s="597"/>
      <c r="R798" s="597"/>
      <c r="S798" s="597"/>
      <c r="T798" s="597"/>
      <c r="U798" s="597"/>
      <c r="V798" s="676"/>
      <c r="W798" s="706"/>
      <c r="X798" s="714"/>
      <c r="Y798" s="714"/>
    </row>
    <row r="799" spans="1:25" s="185" customFormat="1" ht="22.5" customHeight="1" thickTop="1" thickBot="1">
      <c r="A799" s="594"/>
      <c r="B799" s="675"/>
      <c r="C799" s="675"/>
      <c r="D799" s="675"/>
      <c r="E799" s="675"/>
      <c r="F799" s="675"/>
      <c r="G799" s="675"/>
      <c r="H799" s="706"/>
      <c r="I799" s="706"/>
      <c r="J799" s="706"/>
      <c r="K799" s="670"/>
      <c r="L799" s="597"/>
      <c r="M799" s="597"/>
      <c r="N799" s="597"/>
      <c r="O799" s="597"/>
      <c r="P799" s="597"/>
      <c r="Q799" s="597"/>
      <c r="R799" s="597"/>
      <c r="S799" s="597"/>
      <c r="T799" s="597"/>
      <c r="U799" s="597"/>
      <c r="V799" s="676"/>
      <c r="W799" s="706"/>
      <c r="X799" s="714"/>
      <c r="Y799" s="714"/>
    </row>
    <row r="800" spans="1:25" s="185" customFormat="1" ht="22.5" customHeight="1" thickTop="1" thickBot="1">
      <c r="A800" s="594"/>
      <c r="B800" s="675"/>
      <c r="C800" s="675"/>
      <c r="D800" s="675"/>
      <c r="E800" s="675"/>
      <c r="F800" s="675"/>
      <c r="G800" s="675"/>
      <c r="H800" s="675"/>
      <c r="I800" s="675"/>
      <c r="J800" s="675"/>
      <c r="K800" s="671"/>
      <c r="L800" s="597"/>
      <c r="M800" s="597"/>
      <c r="N800" s="597"/>
      <c r="O800" s="597"/>
      <c r="P800" s="597"/>
      <c r="Q800" s="597"/>
      <c r="R800" s="597"/>
      <c r="S800" s="597"/>
      <c r="T800" s="597"/>
      <c r="U800" s="597"/>
      <c r="V800" s="676"/>
      <c r="W800" s="706"/>
      <c r="X800" s="714"/>
      <c r="Y800" s="714"/>
    </row>
    <row r="801" spans="1:25" s="185" customFormat="1" ht="22.5" customHeight="1" thickTop="1" thickBot="1">
      <c r="A801" s="594"/>
      <c r="B801" s="675"/>
      <c r="C801" s="675"/>
      <c r="D801" s="675"/>
      <c r="E801" s="675"/>
      <c r="F801" s="675"/>
      <c r="G801" s="675"/>
      <c r="H801" s="675"/>
      <c r="I801" s="675"/>
      <c r="J801" s="675"/>
      <c r="K801" s="671"/>
      <c r="L801" s="597"/>
      <c r="M801" s="597"/>
      <c r="N801" s="597"/>
      <c r="O801" s="597"/>
      <c r="P801" s="597"/>
      <c r="Q801" s="597"/>
      <c r="R801" s="597"/>
      <c r="S801" s="597"/>
      <c r="T801" s="597"/>
      <c r="U801" s="597"/>
      <c r="V801" s="676"/>
      <c r="W801" s="706"/>
      <c r="X801" s="714"/>
      <c r="Y801" s="714"/>
    </row>
    <row r="802" spans="1:25" s="185" customFormat="1" ht="22.5" customHeight="1" thickTop="1" thickBot="1">
      <c r="A802" s="594"/>
      <c r="B802" s="675"/>
      <c r="C802" s="675"/>
      <c r="D802" s="675"/>
      <c r="E802" s="675"/>
      <c r="F802" s="675"/>
      <c r="G802" s="675"/>
      <c r="H802" s="675"/>
      <c r="I802" s="675"/>
      <c r="J802" s="675"/>
      <c r="K802" s="671"/>
      <c r="L802" s="597"/>
      <c r="M802" s="597"/>
      <c r="N802" s="597"/>
      <c r="O802" s="597"/>
      <c r="P802" s="597"/>
      <c r="Q802" s="597"/>
      <c r="R802" s="597"/>
      <c r="S802" s="597"/>
      <c r="T802" s="597"/>
      <c r="U802" s="597"/>
      <c r="V802" s="676"/>
      <c r="W802" s="706"/>
      <c r="X802" s="714"/>
      <c r="Y802" s="714"/>
    </row>
    <row r="803" spans="1:25" s="185" customFormat="1" ht="22.5" customHeight="1" thickTop="1" thickBot="1">
      <c r="A803" s="594"/>
      <c r="B803" s="675"/>
      <c r="C803" s="675"/>
      <c r="D803" s="675"/>
      <c r="E803" s="675"/>
      <c r="F803" s="675"/>
      <c r="G803" s="675"/>
      <c r="H803" s="675"/>
      <c r="I803" s="675"/>
      <c r="J803" s="675"/>
      <c r="K803" s="671"/>
      <c r="L803" s="597"/>
      <c r="M803" s="597"/>
      <c r="N803" s="597"/>
      <c r="O803" s="597"/>
      <c r="P803" s="597"/>
      <c r="Q803" s="597"/>
      <c r="R803" s="597"/>
      <c r="S803" s="597"/>
      <c r="T803" s="597"/>
      <c r="U803" s="597"/>
      <c r="V803" s="676"/>
      <c r="W803" s="706"/>
      <c r="X803" s="714"/>
      <c r="Y803" s="714"/>
    </row>
    <row r="804" spans="1:25" s="185" customFormat="1" ht="22.5" customHeight="1" thickTop="1" thickBot="1">
      <c r="A804" s="594"/>
      <c r="B804" s="675"/>
      <c r="C804" s="675"/>
      <c r="D804" s="675"/>
      <c r="E804" s="675"/>
      <c r="F804" s="675"/>
      <c r="G804" s="675"/>
      <c r="H804" s="675"/>
      <c r="I804" s="675"/>
      <c r="J804" s="675"/>
      <c r="K804" s="671"/>
      <c r="L804" s="597"/>
      <c r="M804" s="597"/>
      <c r="N804" s="597"/>
      <c r="O804" s="597"/>
      <c r="P804" s="597"/>
      <c r="Q804" s="597"/>
      <c r="R804" s="597"/>
      <c r="S804" s="597"/>
      <c r="T804" s="597"/>
      <c r="U804" s="597"/>
      <c r="V804" s="676"/>
      <c r="W804" s="706"/>
      <c r="X804" s="714"/>
      <c r="Y804" s="714"/>
    </row>
    <row r="805" spans="1:25" s="185" customFormat="1" ht="22.5" customHeight="1" thickTop="1" thickBot="1">
      <c r="A805" s="594"/>
      <c r="B805" s="675"/>
      <c r="C805" s="675"/>
      <c r="D805" s="675"/>
      <c r="E805" s="675"/>
      <c r="F805" s="675"/>
      <c r="G805" s="675"/>
      <c r="H805" s="675"/>
      <c r="I805" s="675"/>
      <c r="J805" s="675"/>
      <c r="K805" s="671"/>
      <c r="L805" s="597"/>
      <c r="M805" s="597"/>
      <c r="N805" s="597"/>
      <c r="O805" s="597"/>
      <c r="P805" s="597"/>
      <c r="Q805" s="597"/>
      <c r="R805" s="597"/>
      <c r="S805" s="597"/>
      <c r="T805" s="597"/>
      <c r="U805" s="597"/>
      <c r="V805" s="676"/>
      <c r="W805" s="706"/>
      <c r="X805" s="714"/>
      <c r="Y805" s="714"/>
    </row>
    <row r="806" spans="1:25" s="185" customFormat="1" ht="22.5" customHeight="1" thickTop="1" thickBot="1">
      <c r="A806" s="594"/>
      <c r="B806" s="675"/>
      <c r="C806" s="675"/>
      <c r="D806" s="675"/>
      <c r="E806" s="675"/>
      <c r="F806" s="675"/>
      <c r="G806" s="675"/>
      <c r="H806" s="675"/>
      <c r="I806" s="675"/>
      <c r="J806" s="675"/>
      <c r="K806" s="671"/>
      <c r="L806" s="597"/>
      <c r="M806" s="597"/>
      <c r="N806" s="597"/>
      <c r="O806" s="597"/>
      <c r="P806" s="597"/>
      <c r="Q806" s="597"/>
      <c r="R806" s="597"/>
      <c r="S806" s="597"/>
      <c r="T806" s="597"/>
      <c r="U806" s="597"/>
      <c r="V806" s="676"/>
      <c r="W806" s="706"/>
      <c r="X806" s="714"/>
      <c r="Y806" s="714"/>
    </row>
    <row r="807" spans="1:25" s="185" customFormat="1" ht="22.5" customHeight="1" thickTop="1" thickBot="1">
      <c r="A807" s="594"/>
      <c r="B807" s="675"/>
      <c r="C807" s="675"/>
      <c r="D807" s="675"/>
      <c r="E807" s="675"/>
      <c r="F807" s="675"/>
      <c r="G807" s="675"/>
      <c r="H807" s="675"/>
      <c r="I807" s="675"/>
      <c r="J807" s="675"/>
      <c r="K807" s="671"/>
      <c r="L807" s="597"/>
      <c r="M807" s="597"/>
      <c r="N807" s="597"/>
      <c r="O807" s="597"/>
      <c r="P807" s="597"/>
      <c r="Q807" s="597"/>
      <c r="R807" s="597"/>
      <c r="S807" s="597"/>
      <c r="T807" s="597"/>
      <c r="U807" s="597"/>
      <c r="V807" s="676"/>
      <c r="W807" s="706"/>
      <c r="X807" s="714"/>
      <c r="Y807" s="714"/>
    </row>
    <row r="808" spans="1:25" s="185" customFormat="1" ht="22.5" customHeight="1" thickTop="1" thickBot="1">
      <c r="A808" s="594"/>
      <c r="B808" s="675"/>
      <c r="C808" s="675"/>
      <c r="D808" s="675"/>
      <c r="E808" s="675"/>
      <c r="F808" s="675"/>
      <c r="G808" s="675"/>
      <c r="H808" s="675"/>
      <c r="I808" s="675"/>
      <c r="J808" s="675"/>
      <c r="K808" s="671"/>
      <c r="L808" s="597"/>
      <c r="M808" s="597"/>
      <c r="N808" s="597"/>
      <c r="O808" s="597"/>
      <c r="P808" s="597"/>
      <c r="Q808" s="597"/>
      <c r="R808" s="597"/>
      <c r="S808" s="597"/>
      <c r="T808" s="597"/>
      <c r="U808" s="597"/>
      <c r="V808" s="676"/>
      <c r="W808" s="706"/>
      <c r="X808" s="714"/>
      <c r="Y808" s="714"/>
    </row>
    <row r="809" spans="1:25" s="185" customFormat="1" ht="22.5" customHeight="1" thickTop="1" thickBot="1">
      <c r="A809" s="594"/>
      <c r="B809" s="675"/>
      <c r="C809" s="675"/>
      <c r="D809" s="675"/>
      <c r="E809" s="675"/>
      <c r="F809" s="675"/>
      <c r="G809" s="675"/>
      <c r="H809" s="675"/>
      <c r="I809" s="675"/>
      <c r="J809" s="675"/>
      <c r="K809" s="671"/>
      <c r="L809" s="597"/>
      <c r="M809" s="597"/>
      <c r="N809" s="597"/>
      <c r="O809" s="597"/>
      <c r="P809" s="597"/>
      <c r="Q809" s="597"/>
      <c r="R809" s="597"/>
      <c r="S809" s="597"/>
      <c r="T809" s="597"/>
      <c r="U809" s="597"/>
      <c r="V809" s="676"/>
      <c r="W809" s="706"/>
      <c r="X809" s="714"/>
      <c r="Y809" s="714"/>
    </row>
    <row r="810" spans="1:25" s="185" customFormat="1" ht="22.5" customHeight="1" thickTop="1" thickBot="1">
      <c r="A810" s="594"/>
      <c r="B810" s="675"/>
      <c r="C810" s="675"/>
      <c r="D810" s="675"/>
      <c r="E810" s="675"/>
      <c r="F810" s="675"/>
      <c r="G810" s="675"/>
      <c r="H810" s="675"/>
      <c r="I810" s="675"/>
      <c r="J810" s="675"/>
      <c r="K810" s="671"/>
      <c r="L810" s="597"/>
      <c r="M810" s="597"/>
      <c r="N810" s="597"/>
      <c r="O810" s="597"/>
      <c r="P810" s="597"/>
      <c r="Q810" s="597"/>
      <c r="R810" s="597"/>
      <c r="S810" s="597"/>
      <c r="T810" s="597"/>
      <c r="U810" s="597"/>
      <c r="V810" s="676"/>
      <c r="W810" s="706"/>
      <c r="X810" s="714"/>
      <c r="Y810" s="714"/>
    </row>
    <row r="811" spans="1:25" s="185" customFormat="1" ht="22.5" customHeight="1" thickTop="1" thickBot="1">
      <c r="A811" s="594"/>
      <c r="B811" s="675"/>
      <c r="C811" s="675"/>
      <c r="D811" s="675"/>
      <c r="E811" s="675"/>
      <c r="F811" s="675"/>
      <c r="G811" s="675"/>
      <c r="H811" s="706"/>
      <c r="I811" s="706"/>
      <c r="J811" s="706"/>
      <c r="K811" s="670"/>
      <c r="L811" s="597"/>
      <c r="M811" s="597"/>
      <c r="N811" s="597"/>
      <c r="O811" s="597"/>
      <c r="P811" s="597"/>
      <c r="Q811" s="597"/>
      <c r="R811" s="597"/>
      <c r="S811" s="597"/>
      <c r="T811" s="597"/>
      <c r="U811" s="597"/>
      <c r="V811" s="676"/>
      <c r="W811" s="706"/>
      <c r="X811" s="714"/>
      <c r="Y811" s="714"/>
    </row>
    <row r="812" spans="1:25" s="185" customFormat="1" ht="22.5" customHeight="1" thickTop="1" thickBot="1">
      <c r="A812" s="594"/>
      <c r="B812" s="675"/>
      <c r="C812" s="675"/>
      <c r="D812" s="675"/>
      <c r="E812" s="675"/>
      <c r="F812" s="675"/>
      <c r="G812" s="675"/>
      <c r="H812" s="706"/>
      <c r="I812" s="706"/>
      <c r="J812" s="706"/>
      <c r="K812" s="670"/>
      <c r="L812" s="597"/>
      <c r="M812" s="597"/>
      <c r="N812" s="597"/>
      <c r="O812" s="597"/>
      <c r="P812" s="597"/>
      <c r="Q812" s="597"/>
      <c r="R812" s="597"/>
      <c r="S812" s="597"/>
      <c r="T812" s="597"/>
      <c r="U812" s="597"/>
      <c r="V812" s="676"/>
      <c r="W812" s="706"/>
      <c r="X812" s="714"/>
      <c r="Y812" s="714"/>
    </row>
    <row r="813" spans="1:25" s="185" customFormat="1" ht="22.5" customHeight="1" thickTop="1" thickBot="1">
      <c r="A813" s="594"/>
      <c r="B813" s="675"/>
      <c r="C813" s="675"/>
      <c r="D813" s="675"/>
      <c r="E813" s="675"/>
      <c r="F813" s="675"/>
      <c r="G813" s="675"/>
      <c r="H813" s="706"/>
      <c r="I813" s="706"/>
      <c r="J813" s="706"/>
      <c r="K813" s="670"/>
      <c r="L813" s="597"/>
      <c r="M813" s="597"/>
      <c r="N813" s="597"/>
      <c r="O813" s="597"/>
      <c r="P813" s="597"/>
      <c r="Q813" s="597"/>
      <c r="R813" s="597"/>
      <c r="S813" s="597"/>
      <c r="T813" s="597"/>
      <c r="U813" s="597"/>
      <c r="V813" s="676"/>
      <c r="W813" s="593"/>
      <c r="X813" s="714"/>
      <c r="Y813" s="714"/>
    </row>
    <row r="814" spans="1:25" s="185" customFormat="1" ht="22.5" customHeight="1" thickTop="1" thickBot="1">
      <c r="A814" s="594"/>
      <c r="B814" s="675"/>
      <c r="C814" s="675"/>
      <c r="D814" s="675"/>
      <c r="E814" s="675"/>
      <c r="F814" s="675"/>
      <c r="G814" s="675"/>
      <c r="H814" s="675"/>
      <c r="I814" s="675"/>
      <c r="J814" s="675"/>
      <c r="K814" s="671"/>
      <c r="L814" s="597"/>
      <c r="M814" s="597"/>
      <c r="N814" s="597"/>
      <c r="O814" s="597"/>
      <c r="P814" s="597"/>
      <c r="Q814" s="597"/>
      <c r="R814" s="597"/>
      <c r="S814" s="597"/>
      <c r="T814" s="597"/>
      <c r="U814" s="597"/>
      <c r="V814" s="676"/>
      <c r="W814" s="593"/>
      <c r="X814" s="714"/>
      <c r="Y814" s="714"/>
    </row>
    <row r="815" spans="1:25" s="185" customFormat="1" ht="22.5" customHeight="1" thickTop="1" thickBot="1">
      <c r="A815" s="594"/>
      <c r="B815" s="675"/>
      <c r="C815" s="675"/>
      <c r="D815" s="675"/>
      <c r="E815" s="675"/>
      <c r="F815" s="675"/>
      <c r="G815" s="675"/>
      <c r="H815" s="675"/>
      <c r="I815" s="675"/>
      <c r="J815" s="675"/>
      <c r="K815" s="671"/>
      <c r="L815" s="597"/>
      <c r="M815" s="597"/>
      <c r="N815" s="597"/>
      <c r="O815" s="597"/>
      <c r="P815" s="597"/>
      <c r="Q815" s="597"/>
      <c r="R815" s="597"/>
      <c r="S815" s="597"/>
      <c r="T815" s="597"/>
      <c r="U815" s="597"/>
      <c r="V815" s="676"/>
      <c r="W815" s="593"/>
      <c r="X815" s="714"/>
      <c r="Y815" s="714"/>
    </row>
    <row r="816" spans="1:25" s="185" customFormat="1" ht="22.5" customHeight="1" thickTop="1" thickBot="1">
      <c r="A816" s="594"/>
      <c r="B816" s="675"/>
      <c r="C816" s="675"/>
      <c r="D816" s="675"/>
      <c r="E816" s="675"/>
      <c r="F816" s="675"/>
      <c r="G816" s="675"/>
      <c r="H816" s="675"/>
      <c r="I816" s="675"/>
      <c r="J816" s="675"/>
      <c r="K816" s="671"/>
      <c r="L816" s="597"/>
      <c r="M816" s="597"/>
      <c r="N816" s="597"/>
      <c r="O816" s="597"/>
      <c r="P816" s="597"/>
      <c r="Q816" s="597"/>
      <c r="R816" s="597"/>
      <c r="S816" s="597"/>
      <c r="T816" s="597"/>
      <c r="U816" s="597"/>
      <c r="V816" s="676"/>
      <c r="W816" s="593"/>
      <c r="X816" s="714"/>
      <c r="Y816" s="714"/>
    </row>
    <row r="817" spans="1:25" s="185" customFormat="1" ht="22.5" customHeight="1" thickTop="1" thickBot="1">
      <c r="A817" s="594"/>
      <c r="B817" s="675"/>
      <c r="C817" s="675"/>
      <c r="D817" s="675"/>
      <c r="E817" s="675"/>
      <c r="F817" s="675"/>
      <c r="G817" s="675"/>
      <c r="H817" s="675"/>
      <c r="I817" s="675"/>
      <c r="J817" s="675"/>
      <c r="K817" s="671"/>
      <c r="L817" s="597"/>
      <c r="M817" s="597"/>
      <c r="N817" s="597"/>
      <c r="O817" s="597"/>
      <c r="P817" s="597"/>
      <c r="Q817" s="597"/>
      <c r="R817" s="597"/>
      <c r="S817" s="597"/>
      <c r="T817" s="597"/>
      <c r="U817" s="597"/>
      <c r="V817" s="676"/>
      <c r="W817" s="593"/>
      <c r="X817" s="714"/>
      <c r="Y817" s="714"/>
    </row>
    <row r="818" spans="1:25" s="185" customFormat="1" ht="22.5" customHeight="1" thickTop="1" thickBot="1">
      <c r="A818" s="594"/>
      <c r="B818" s="675"/>
      <c r="C818" s="675"/>
      <c r="D818" s="675"/>
      <c r="E818" s="675"/>
      <c r="F818" s="675"/>
      <c r="G818" s="675"/>
      <c r="H818" s="675"/>
      <c r="I818" s="675"/>
      <c r="J818" s="675"/>
      <c r="K818" s="671"/>
      <c r="L818" s="597"/>
      <c r="M818" s="597"/>
      <c r="N818" s="597"/>
      <c r="O818" s="597"/>
      <c r="P818" s="597"/>
      <c r="Q818" s="597"/>
      <c r="R818" s="597"/>
      <c r="S818" s="597"/>
      <c r="T818" s="597"/>
      <c r="U818" s="597"/>
      <c r="V818" s="676"/>
      <c r="W818" s="593"/>
      <c r="X818" s="714"/>
      <c r="Y818" s="714"/>
    </row>
    <row r="819" spans="1:25" s="185" customFormat="1" ht="22.5" customHeight="1" thickTop="1" thickBot="1">
      <c r="A819" s="594"/>
      <c r="B819" s="675"/>
      <c r="C819" s="675"/>
      <c r="D819" s="675"/>
      <c r="E819" s="675"/>
      <c r="F819" s="675"/>
      <c r="G819" s="675"/>
      <c r="H819" s="675"/>
      <c r="I819" s="675"/>
      <c r="J819" s="675"/>
      <c r="K819" s="671"/>
      <c r="L819" s="597"/>
      <c r="M819" s="597"/>
      <c r="N819" s="597"/>
      <c r="O819" s="597"/>
      <c r="P819" s="597"/>
      <c r="Q819" s="597"/>
      <c r="R819" s="597"/>
      <c r="S819" s="597"/>
      <c r="T819" s="597"/>
      <c r="U819" s="597"/>
      <c r="V819" s="676"/>
      <c r="W819" s="593"/>
      <c r="X819" s="714"/>
      <c r="Y819" s="714"/>
    </row>
    <row r="820" spans="1:25" s="185" customFormat="1" ht="22.5" customHeight="1" thickTop="1" thickBot="1">
      <c r="A820" s="594"/>
      <c r="B820" s="675"/>
      <c r="C820" s="675"/>
      <c r="D820" s="675"/>
      <c r="E820" s="675"/>
      <c r="F820" s="675"/>
      <c r="G820" s="675"/>
      <c r="H820" s="675"/>
      <c r="I820" s="675"/>
      <c r="J820" s="675"/>
      <c r="K820" s="671"/>
      <c r="L820" s="597"/>
      <c r="M820" s="597"/>
      <c r="N820" s="597"/>
      <c r="O820" s="597"/>
      <c r="P820" s="597"/>
      <c r="Q820" s="597"/>
      <c r="R820" s="597"/>
      <c r="S820" s="597"/>
      <c r="T820" s="597"/>
      <c r="U820" s="597"/>
      <c r="V820" s="676"/>
      <c r="W820" s="593"/>
      <c r="X820" s="714"/>
      <c r="Y820" s="714"/>
    </row>
    <row r="821" spans="1:25" s="185" customFormat="1" ht="22.5" customHeight="1" thickTop="1" thickBot="1">
      <c r="A821" s="594"/>
      <c r="B821" s="675"/>
      <c r="C821" s="675"/>
      <c r="D821" s="675"/>
      <c r="E821" s="675"/>
      <c r="F821" s="675"/>
      <c r="G821" s="675"/>
      <c r="H821" s="675"/>
      <c r="I821" s="675"/>
      <c r="J821" s="675"/>
      <c r="K821" s="671"/>
      <c r="L821" s="597"/>
      <c r="M821" s="597"/>
      <c r="N821" s="597"/>
      <c r="O821" s="597"/>
      <c r="P821" s="597"/>
      <c r="Q821" s="597"/>
      <c r="R821" s="597"/>
      <c r="S821" s="597"/>
      <c r="T821" s="597"/>
      <c r="U821" s="597"/>
      <c r="V821" s="676"/>
      <c r="W821" s="593"/>
      <c r="X821" s="714"/>
      <c r="Y821" s="714"/>
    </row>
    <row r="822" spans="1:25" s="185" customFormat="1" ht="22.5" customHeight="1" thickTop="1" thickBot="1">
      <c r="A822" s="594"/>
      <c r="B822" s="675"/>
      <c r="C822" s="675"/>
      <c r="D822" s="675"/>
      <c r="E822" s="675"/>
      <c r="F822" s="675"/>
      <c r="G822" s="675"/>
      <c r="H822" s="675"/>
      <c r="I822" s="675"/>
      <c r="J822" s="675"/>
      <c r="K822" s="671"/>
      <c r="L822" s="597"/>
      <c r="M822" s="597"/>
      <c r="N822" s="597"/>
      <c r="O822" s="597"/>
      <c r="P822" s="597"/>
      <c r="Q822" s="597"/>
      <c r="R822" s="597"/>
      <c r="S822" s="597"/>
      <c r="T822" s="597"/>
      <c r="U822" s="597"/>
      <c r="V822" s="676"/>
      <c r="W822" s="593"/>
      <c r="X822" s="714"/>
      <c r="Y822" s="714"/>
    </row>
    <row r="823" spans="1:25" s="185" customFormat="1" ht="22.5" customHeight="1" thickTop="1" thickBot="1">
      <c r="A823" s="594"/>
      <c r="B823" s="675"/>
      <c r="C823" s="675"/>
      <c r="D823" s="675"/>
      <c r="E823" s="675"/>
      <c r="F823" s="675"/>
      <c r="G823" s="675"/>
      <c r="H823" s="675"/>
      <c r="I823" s="675"/>
      <c r="J823" s="675"/>
      <c r="K823" s="671"/>
      <c r="L823" s="597"/>
      <c r="M823" s="597"/>
      <c r="N823" s="597"/>
      <c r="O823" s="597"/>
      <c r="P823" s="597"/>
      <c r="Q823" s="597"/>
      <c r="R823" s="597"/>
      <c r="S823" s="597"/>
      <c r="T823" s="597"/>
      <c r="U823" s="597"/>
      <c r="V823" s="676"/>
      <c r="W823" s="593"/>
      <c r="X823" s="714"/>
      <c r="Y823" s="714"/>
    </row>
    <row r="824" spans="1:25" s="185" customFormat="1" ht="22.5" customHeight="1" thickTop="1" thickBot="1">
      <c r="A824" s="594"/>
      <c r="B824" s="675"/>
      <c r="C824" s="675"/>
      <c r="D824" s="675"/>
      <c r="E824" s="675"/>
      <c r="F824" s="675"/>
      <c r="G824" s="675"/>
      <c r="H824" s="675"/>
      <c r="I824" s="675"/>
      <c r="J824" s="675"/>
      <c r="K824" s="671"/>
      <c r="L824" s="597"/>
      <c r="M824" s="597"/>
      <c r="N824" s="597"/>
      <c r="O824" s="597"/>
      <c r="P824" s="597"/>
      <c r="Q824" s="597"/>
      <c r="R824" s="597"/>
      <c r="S824" s="597"/>
      <c r="T824" s="597"/>
      <c r="U824" s="597"/>
      <c r="V824" s="676"/>
      <c r="W824" s="593"/>
      <c r="X824" s="714"/>
      <c r="Y824" s="714"/>
    </row>
    <row r="825" spans="1:25" s="185" customFormat="1" ht="22.5" customHeight="1" thickTop="1" thickBot="1">
      <c r="A825" s="594"/>
      <c r="B825" s="675"/>
      <c r="C825" s="675"/>
      <c r="D825" s="675"/>
      <c r="E825" s="675"/>
      <c r="F825" s="675"/>
      <c r="G825" s="675"/>
      <c r="H825" s="706"/>
      <c r="I825" s="706"/>
      <c r="J825" s="706"/>
      <c r="K825" s="670"/>
      <c r="L825" s="597"/>
      <c r="M825" s="597"/>
      <c r="N825" s="597"/>
      <c r="O825" s="597"/>
      <c r="P825" s="597"/>
      <c r="Q825" s="597"/>
      <c r="R825" s="597"/>
      <c r="S825" s="597"/>
      <c r="T825" s="597"/>
      <c r="U825" s="597"/>
      <c r="V825" s="676"/>
      <c r="W825" s="706"/>
      <c r="X825" s="714"/>
      <c r="Y825" s="714"/>
    </row>
    <row r="826" spans="1:25" ht="22.5" customHeight="1" thickTop="1" thickBot="1">
      <c r="A826" s="594"/>
      <c r="B826" s="675"/>
      <c r="C826" s="675"/>
      <c r="D826" s="675"/>
      <c r="E826" s="675"/>
      <c r="F826" s="675"/>
      <c r="G826" s="675"/>
      <c r="H826" s="675"/>
      <c r="I826" s="675"/>
      <c r="J826" s="675"/>
      <c r="K826" s="671"/>
      <c r="L826" s="598"/>
      <c r="M826" s="598"/>
      <c r="N826" s="598"/>
      <c r="O826" s="598"/>
      <c r="P826" s="598"/>
      <c r="Q826" s="598"/>
      <c r="R826" s="598"/>
      <c r="S826" s="598"/>
      <c r="T826" s="598"/>
      <c r="U826" s="598"/>
      <c r="V826" s="677"/>
      <c r="W826" s="675"/>
      <c r="X826" s="714"/>
      <c r="Y826" s="714"/>
    </row>
    <row r="827" spans="1:25" ht="22.5" customHeight="1" thickTop="1" thickBot="1">
      <c r="A827" s="594"/>
      <c r="B827" s="675"/>
      <c r="C827" s="675"/>
      <c r="D827" s="675"/>
      <c r="E827" s="675"/>
      <c r="F827" s="675"/>
      <c r="G827" s="675"/>
      <c r="H827" s="675"/>
      <c r="I827" s="675"/>
      <c r="J827" s="675"/>
      <c r="K827" s="671"/>
      <c r="L827" s="598"/>
      <c r="M827" s="598"/>
      <c r="N827" s="598"/>
      <c r="O827" s="598"/>
      <c r="P827" s="598"/>
      <c r="Q827" s="598"/>
      <c r="R827" s="598"/>
      <c r="S827" s="598"/>
      <c r="T827" s="598"/>
      <c r="U827" s="598"/>
      <c r="V827" s="677"/>
      <c r="W827" s="675"/>
      <c r="X827" s="714"/>
      <c r="Y827" s="714"/>
    </row>
    <row r="828" spans="1:25" ht="22.5" customHeight="1" thickTop="1" thickBot="1">
      <c r="A828" s="594"/>
      <c r="B828" s="675"/>
      <c r="C828" s="675"/>
      <c r="D828" s="675"/>
      <c r="E828" s="675"/>
      <c r="F828" s="675"/>
      <c r="G828" s="675"/>
      <c r="H828" s="675"/>
      <c r="I828" s="675"/>
      <c r="J828" s="675"/>
      <c r="K828" s="671"/>
      <c r="L828" s="598"/>
      <c r="M828" s="598"/>
      <c r="N828" s="598"/>
      <c r="O828" s="598"/>
      <c r="P828" s="598"/>
      <c r="Q828" s="598"/>
      <c r="R828" s="598"/>
      <c r="S828" s="598"/>
      <c r="T828" s="598"/>
      <c r="U828" s="598"/>
      <c r="V828" s="677"/>
      <c r="W828" s="675"/>
      <c r="X828" s="714"/>
      <c r="Y828" s="714"/>
    </row>
    <row r="829" spans="1:25" ht="22.5" customHeight="1" thickTop="1" thickBot="1">
      <c r="A829" s="594"/>
      <c r="B829" s="675"/>
      <c r="C829" s="675"/>
      <c r="D829" s="675"/>
      <c r="E829" s="675"/>
      <c r="F829" s="675"/>
      <c r="G829" s="675"/>
      <c r="H829" s="675"/>
      <c r="I829" s="675"/>
      <c r="J829" s="675"/>
      <c r="K829" s="671"/>
      <c r="L829" s="598"/>
      <c r="M829" s="598"/>
      <c r="N829" s="598"/>
      <c r="O829" s="598"/>
      <c r="P829" s="598"/>
      <c r="Q829" s="598"/>
      <c r="R829" s="598"/>
      <c r="S829" s="598"/>
      <c r="T829" s="598"/>
      <c r="U829" s="598"/>
      <c r="V829" s="677"/>
      <c r="W829" s="675"/>
      <c r="X829" s="714"/>
      <c r="Y829" s="714"/>
    </row>
    <row r="830" spans="1:25" ht="22.5" customHeight="1" thickTop="1" thickBot="1">
      <c r="A830" s="594"/>
      <c r="B830" s="675"/>
      <c r="C830" s="675"/>
      <c r="D830" s="675"/>
      <c r="E830" s="675"/>
      <c r="F830" s="675"/>
      <c r="G830" s="675"/>
      <c r="H830" s="675"/>
      <c r="I830" s="675"/>
      <c r="J830" s="675"/>
      <c r="K830" s="671"/>
      <c r="L830" s="598"/>
      <c r="M830" s="598"/>
      <c r="N830" s="598"/>
      <c r="O830" s="598"/>
      <c r="P830" s="598"/>
      <c r="Q830" s="598"/>
      <c r="R830" s="598"/>
      <c r="S830" s="598"/>
      <c r="T830" s="598"/>
      <c r="U830" s="598"/>
      <c r="V830" s="677"/>
      <c r="W830" s="675"/>
      <c r="X830" s="714"/>
      <c r="Y830" s="714"/>
    </row>
    <row r="831" spans="1:25" ht="22.5" customHeight="1" thickTop="1" thickBot="1">
      <c r="A831" s="594"/>
      <c r="B831" s="675"/>
      <c r="C831" s="675"/>
      <c r="D831" s="675"/>
      <c r="E831" s="675"/>
      <c r="F831" s="675"/>
      <c r="G831" s="675"/>
      <c r="H831" s="675"/>
      <c r="I831" s="675"/>
      <c r="J831" s="675"/>
      <c r="K831" s="671"/>
      <c r="L831" s="598"/>
      <c r="M831" s="598"/>
      <c r="N831" s="598"/>
      <c r="O831" s="598"/>
      <c r="P831" s="598"/>
      <c r="Q831" s="598"/>
      <c r="R831" s="598"/>
      <c r="S831" s="598"/>
      <c r="T831" s="598"/>
      <c r="U831" s="598"/>
      <c r="V831" s="677"/>
      <c r="W831" s="675"/>
      <c r="X831" s="714"/>
      <c r="Y831" s="714"/>
    </row>
    <row r="832" spans="1:25" ht="22.5" customHeight="1" thickTop="1" thickBot="1">
      <c r="A832" s="594"/>
      <c r="B832" s="675"/>
      <c r="C832" s="675"/>
      <c r="D832" s="675"/>
      <c r="E832" s="675"/>
      <c r="F832" s="675"/>
      <c r="G832" s="675"/>
      <c r="H832" s="675"/>
      <c r="I832" s="675"/>
      <c r="J832" s="675"/>
      <c r="K832" s="671"/>
      <c r="L832" s="598"/>
      <c r="M832" s="598"/>
      <c r="N832" s="598"/>
      <c r="O832" s="598"/>
      <c r="P832" s="598"/>
      <c r="Q832" s="598"/>
      <c r="R832" s="598"/>
      <c r="S832" s="598"/>
      <c r="T832" s="598"/>
      <c r="U832" s="598"/>
      <c r="V832" s="677"/>
      <c r="W832" s="675"/>
      <c r="X832" s="714"/>
      <c r="Y832" s="714"/>
    </row>
    <row r="833" spans="1:25" ht="22.5" customHeight="1" thickTop="1" thickBot="1">
      <c r="A833" s="594"/>
      <c r="B833" s="675"/>
      <c r="C833" s="675"/>
      <c r="D833" s="675"/>
      <c r="E833" s="675"/>
      <c r="F833" s="675"/>
      <c r="G833" s="675"/>
      <c r="H833" s="675"/>
      <c r="I833" s="675"/>
      <c r="J833" s="675"/>
      <c r="K833" s="671"/>
      <c r="L833" s="598"/>
      <c r="M833" s="598"/>
      <c r="N833" s="598"/>
      <c r="O833" s="598"/>
      <c r="P833" s="598"/>
      <c r="Q833" s="598"/>
      <c r="R833" s="598"/>
      <c r="S833" s="598"/>
      <c r="T833" s="598"/>
      <c r="U833" s="598"/>
      <c r="V833" s="677"/>
      <c r="W833" s="675"/>
      <c r="X833" s="714"/>
      <c r="Y833" s="714"/>
    </row>
    <row r="834" spans="1:25" ht="22.5" customHeight="1" thickTop="1" thickBot="1">
      <c r="A834" s="594"/>
      <c r="B834" s="675"/>
      <c r="C834" s="675"/>
      <c r="D834" s="675"/>
      <c r="E834" s="675"/>
      <c r="F834" s="675"/>
      <c r="G834" s="675"/>
      <c r="H834" s="675"/>
      <c r="I834" s="675"/>
      <c r="J834" s="675"/>
      <c r="K834" s="671"/>
      <c r="L834" s="598"/>
      <c r="M834" s="598"/>
      <c r="N834" s="598"/>
      <c r="O834" s="598"/>
      <c r="P834" s="598"/>
      <c r="Q834" s="598"/>
      <c r="R834" s="598"/>
      <c r="S834" s="598"/>
      <c r="T834" s="598"/>
      <c r="U834" s="598"/>
      <c r="V834" s="677"/>
      <c r="W834" s="675"/>
      <c r="X834" s="714"/>
      <c r="Y834" s="714"/>
    </row>
    <row r="835" spans="1:25" ht="22.5" customHeight="1" thickTop="1" thickBot="1">
      <c r="A835" s="594"/>
      <c r="B835" s="675"/>
      <c r="C835" s="675"/>
      <c r="D835" s="675"/>
      <c r="E835" s="675"/>
      <c r="F835" s="675"/>
      <c r="G835" s="675"/>
      <c r="H835" s="675"/>
      <c r="I835" s="675"/>
      <c r="J835" s="675"/>
      <c r="K835" s="671"/>
      <c r="L835" s="598"/>
      <c r="M835" s="598"/>
      <c r="N835" s="598"/>
      <c r="O835" s="598"/>
      <c r="P835" s="598"/>
      <c r="Q835" s="598"/>
      <c r="R835" s="598"/>
      <c r="S835" s="598"/>
      <c r="T835" s="598"/>
      <c r="U835" s="598"/>
      <c r="V835" s="677"/>
      <c r="W835" s="675"/>
      <c r="X835" s="714"/>
      <c r="Y835" s="714"/>
    </row>
    <row r="836" spans="1:25" ht="22.5" customHeight="1" thickTop="1" thickBot="1">
      <c r="A836" s="594"/>
      <c r="B836" s="675"/>
      <c r="C836" s="675"/>
      <c r="D836" s="675"/>
      <c r="E836" s="675"/>
      <c r="F836" s="675"/>
      <c r="G836" s="675"/>
      <c r="H836" s="675"/>
      <c r="I836" s="675"/>
      <c r="J836" s="675"/>
      <c r="K836" s="671"/>
      <c r="L836" s="598"/>
      <c r="M836" s="598"/>
      <c r="N836" s="598"/>
      <c r="O836" s="598"/>
      <c r="P836" s="598"/>
      <c r="Q836" s="598"/>
      <c r="R836" s="598"/>
      <c r="S836" s="598"/>
      <c r="T836" s="598"/>
      <c r="U836" s="598"/>
      <c r="V836" s="677"/>
      <c r="W836" s="675"/>
      <c r="X836" s="714"/>
      <c r="Y836" s="714"/>
    </row>
    <row r="837" spans="1:25" s="185" customFormat="1" ht="22.5" customHeight="1" thickTop="1" thickBot="1">
      <c r="A837" s="594"/>
      <c r="B837" s="675"/>
      <c r="C837" s="675"/>
      <c r="D837" s="675"/>
      <c r="E837" s="675"/>
      <c r="F837" s="675"/>
      <c r="G837" s="675"/>
      <c r="H837" s="706"/>
      <c r="I837" s="706"/>
      <c r="J837" s="706"/>
      <c r="K837" s="670"/>
      <c r="L837" s="597"/>
      <c r="M837" s="597"/>
      <c r="N837" s="597"/>
      <c r="O837" s="597"/>
      <c r="P837" s="597"/>
      <c r="Q837" s="597"/>
      <c r="R837" s="597"/>
      <c r="S837" s="597"/>
      <c r="T837" s="597"/>
      <c r="U837" s="597"/>
      <c r="V837" s="676"/>
      <c r="W837" s="593"/>
      <c r="X837" s="714"/>
      <c r="Y837" s="714"/>
    </row>
    <row r="838" spans="1:25" ht="22.5" customHeight="1" thickTop="1" thickBot="1">
      <c r="A838" s="594"/>
      <c r="B838" s="675"/>
      <c r="C838" s="675"/>
      <c r="D838" s="675"/>
      <c r="E838" s="675"/>
      <c r="F838" s="675"/>
      <c r="G838" s="675"/>
      <c r="H838" s="675"/>
      <c r="I838" s="675"/>
      <c r="J838" s="675"/>
      <c r="K838" s="671"/>
      <c r="L838" s="598"/>
      <c r="M838" s="598"/>
      <c r="N838" s="598"/>
      <c r="O838" s="598"/>
      <c r="P838" s="598"/>
      <c r="Q838" s="598"/>
      <c r="R838" s="598"/>
      <c r="S838" s="598"/>
      <c r="T838" s="598"/>
      <c r="U838" s="598"/>
      <c r="V838" s="677"/>
      <c r="W838" s="594"/>
      <c r="X838" s="714"/>
      <c r="Y838" s="714"/>
    </row>
    <row r="839" spans="1:25" ht="22.5" customHeight="1" thickTop="1" thickBot="1">
      <c r="A839" s="594"/>
      <c r="B839" s="675"/>
      <c r="C839" s="675"/>
      <c r="D839" s="675"/>
      <c r="E839" s="675"/>
      <c r="F839" s="675"/>
      <c r="G839" s="675"/>
      <c r="H839" s="675"/>
      <c r="I839" s="675"/>
      <c r="J839" s="675"/>
      <c r="K839" s="671"/>
      <c r="L839" s="598"/>
      <c r="M839" s="598"/>
      <c r="N839" s="598"/>
      <c r="O839" s="598"/>
      <c r="P839" s="598"/>
      <c r="Q839" s="598"/>
      <c r="R839" s="598"/>
      <c r="S839" s="598"/>
      <c r="T839" s="598"/>
      <c r="U839" s="598"/>
      <c r="V839" s="677"/>
      <c r="W839" s="594"/>
      <c r="X839" s="714"/>
      <c r="Y839" s="714"/>
    </row>
    <row r="840" spans="1:25" ht="22.5" customHeight="1" thickTop="1" thickBot="1">
      <c r="A840" s="594"/>
      <c r="B840" s="675"/>
      <c r="C840" s="675"/>
      <c r="D840" s="675"/>
      <c r="E840" s="675"/>
      <c r="F840" s="675"/>
      <c r="G840" s="675"/>
      <c r="H840" s="675"/>
      <c r="I840" s="675"/>
      <c r="J840" s="675"/>
      <c r="K840" s="671"/>
      <c r="L840" s="598"/>
      <c r="M840" s="598"/>
      <c r="N840" s="598"/>
      <c r="O840" s="598"/>
      <c r="P840" s="598"/>
      <c r="Q840" s="598"/>
      <c r="R840" s="598"/>
      <c r="S840" s="598"/>
      <c r="T840" s="598"/>
      <c r="U840" s="598"/>
      <c r="V840" s="677"/>
      <c r="W840" s="594"/>
      <c r="X840" s="714"/>
      <c r="Y840" s="714"/>
    </row>
    <row r="841" spans="1:25" ht="22.5" customHeight="1" thickTop="1" thickBot="1">
      <c r="A841" s="594"/>
      <c r="B841" s="675"/>
      <c r="C841" s="675"/>
      <c r="D841" s="675"/>
      <c r="E841" s="675"/>
      <c r="F841" s="675"/>
      <c r="G841" s="675"/>
      <c r="H841" s="675"/>
      <c r="I841" s="675"/>
      <c r="J841" s="675"/>
      <c r="K841" s="671"/>
      <c r="L841" s="598"/>
      <c r="M841" s="598"/>
      <c r="N841" s="598"/>
      <c r="O841" s="598"/>
      <c r="P841" s="598"/>
      <c r="Q841" s="598"/>
      <c r="R841" s="598"/>
      <c r="S841" s="598"/>
      <c r="T841" s="598"/>
      <c r="U841" s="598"/>
      <c r="V841" s="677"/>
      <c r="W841" s="594"/>
      <c r="X841" s="714"/>
      <c r="Y841" s="714"/>
    </row>
    <row r="842" spans="1:25" ht="22.5" customHeight="1" thickTop="1" thickBot="1">
      <c r="A842" s="594"/>
      <c r="B842" s="675"/>
      <c r="C842" s="675"/>
      <c r="D842" s="675"/>
      <c r="E842" s="675"/>
      <c r="F842" s="675"/>
      <c r="G842" s="675"/>
      <c r="H842" s="675"/>
      <c r="I842" s="675"/>
      <c r="J842" s="675"/>
      <c r="K842" s="671"/>
      <c r="L842" s="598"/>
      <c r="M842" s="598"/>
      <c r="N842" s="598"/>
      <c r="O842" s="598"/>
      <c r="P842" s="598"/>
      <c r="Q842" s="598"/>
      <c r="R842" s="598"/>
      <c r="S842" s="598"/>
      <c r="T842" s="598"/>
      <c r="U842" s="598"/>
      <c r="V842" s="677"/>
      <c r="W842" s="594"/>
      <c r="X842" s="714"/>
      <c r="Y842" s="714"/>
    </row>
    <row r="843" spans="1:25" ht="22.5" customHeight="1" thickTop="1" thickBot="1">
      <c r="A843" s="594"/>
      <c r="B843" s="675"/>
      <c r="C843" s="675"/>
      <c r="D843" s="675"/>
      <c r="E843" s="675"/>
      <c r="F843" s="675"/>
      <c r="G843" s="675"/>
      <c r="H843" s="675"/>
      <c r="I843" s="675"/>
      <c r="J843" s="675"/>
      <c r="K843" s="671"/>
      <c r="L843" s="598"/>
      <c r="M843" s="598"/>
      <c r="N843" s="598"/>
      <c r="O843" s="598"/>
      <c r="P843" s="598"/>
      <c r="Q843" s="598"/>
      <c r="R843" s="598"/>
      <c r="S843" s="598"/>
      <c r="T843" s="598"/>
      <c r="U843" s="598"/>
      <c r="V843" s="677"/>
      <c r="W843" s="594"/>
      <c r="X843" s="714"/>
      <c r="Y843" s="714"/>
    </row>
    <row r="844" spans="1:25" ht="22.5" customHeight="1" thickTop="1" thickBot="1">
      <c r="A844" s="594"/>
      <c r="B844" s="675"/>
      <c r="C844" s="675"/>
      <c r="D844" s="675"/>
      <c r="E844" s="675"/>
      <c r="F844" s="675"/>
      <c r="G844" s="675"/>
      <c r="H844" s="675"/>
      <c r="I844" s="675"/>
      <c r="J844" s="675"/>
      <c r="K844" s="671"/>
      <c r="L844" s="598"/>
      <c r="M844" s="598"/>
      <c r="N844" s="598"/>
      <c r="O844" s="598"/>
      <c r="P844" s="598"/>
      <c r="Q844" s="598"/>
      <c r="R844" s="598"/>
      <c r="S844" s="598"/>
      <c r="T844" s="598"/>
      <c r="U844" s="598"/>
      <c r="V844" s="677"/>
      <c r="W844" s="594"/>
      <c r="X844" s="714"/>
      <c r="Y844" s="714"/>
    </row>
    <row r="845" spans="1:25" ht="22.5" customHeight="1" thickTop="1" thickBot="1">
      <c r="A845" s="594"/>
      <c r="B845" s="675"/>
      <c r="C845" s="675"/>
      <c r="D845" s="675"/>
      <c r="E845" s="675"/>
      <c r="F845" s="675"/>
      <c r="G845" s="675"/>
      <c r="H845" s="675"/>
      <c r="I845" s="675"/>
      <c r="J845" s="675"/>
      <c r="K845" s="671"/>
      <c r="L845" s="598"/>
      <c r="M845" s="598"/>
      <c r="N845" s="598"/>
      <c r="O845" s="598"/>
      <c r="P845" s="598"/>
      <c r="Q845" s="598"/>
      <c r="R845" s="598"/>
      <c r="S845" s="598"/>
      <c r="T845" s="598"/>
      <c r="U845" s="598"/>
      <c r="V845" s="677"/>
      <c r="W845" s="594"/>
      <c r="X845" s="714"/>
      <c r="Y845" s="714"/>
    </row>
    <row r="846" spans="1:25" ht="22.5" customHeight="1" thickTop="1" thickBot="1">
      <c r="A846" s="594"/>
      <c r="B846" s="675"/>
      <c r="C846" s="675"/>
      <c r="D846" s="675"/>
      <c r="E846" s="675"/>
      <c r="F846" s="675"/>
      <c r="G846" s="675"/>
      <c r="H846" s="675"/>
      <c r="I846" s="675"/>
      <c r="J846" s="675"/>
      <c r="K846" s="671"/>
      <c r="L846" s="598"/>
      <c r="M846" s="598"/>
      <c r="N846" s="598"/>
      <c r="O846" s="598"/>
      <c r="P846" s="598"/>
      <c r="Q846" s="598"/>
      <c r="R846" s="598"/>
      <c r="S846" s="598"/>
      <c r="T846" s="598"/>
      <c r="U846" s="598"/>
      <c r="V846" s="677"/>
      <c r="W846" s="594"/>
      <c r="X846" s="714"/>
      <c r="Y846" s="714"/>
    </row>
    <row r="847" spans="1:25" ht="22.5" customHeight="1" thickTop="1" thickBot="1">
      <c r="A847" s="594"/>
      <c r="B847" s="675"/>
      <c r="C847" s="675"/>
      <c r="D847" s="675"/>
      <c r="E847" s="675"/>
      <c r="F847" s="675"/>
      <c r="G847" s="675"/>
      <c r="H847" s="675"/>
      <c r="I847" s="675"/>
      <c r="J847" s="675"/>
      <c r="K847" s="671"/>
      <c r="L847" s="598"/>
      <c r="M847" s="598"/>
      <c r="N847" s="598"/>
      <c r="O847" s="598"/>
      <c r="P847" s="598"/>
      <c r="Q847" s="598"/>
      <c r="R847" s="598"/>
      <c r="S847" s="598"/>
      <c r="T847" s="598"/>
      <c r="U847" s="598"/>
      <c r="V847" s="677"/>
      <c r="W847" s="594"/>
      <c r="X847" s="714"/>
      <c r="Y847" s="714"/>
    </row>
    <row r="848" spans="1:25" ht="22.5" customHeight="1" thickTop="1" thickBot="1">
      <c r="A848" s="594"/>
      <c r="B848" s="675"/>
      <c r="C848" s="675"/>
      <c r="D848" s="675"/>
      <c r="E848" s="675"/>
      <c r="F848" s="675"/>
      <c r="G848" s="675"/>
      <c r="H848" s="675"/>
      <c r="I848" s="675"/>
      <c r="J848" s="675"/>
      <c r="K848" s="671"/>
      <c r="L848" s="598"/>
      <c r="M848" s="598"/>
      <c r="N848" s="598"/>
      <c r="O848" s="598"/>
      <c r="P848" s="598"/>
      <c r="Q848" s="598"/>
      <c r="R848" s="598"/>
      <c r="S848" s="598"/>
      <c r="T848" s="598"/>
      <c r="U848" s="598"/>
      <c r="V848" s="677"/>
      <c r="W848" s="594"/>
      <c r="X848" s="714"/>
      <c r="Y848" s="714"/>
    </row>
    <row r="849" spans="1:25" s="185" customFormat="1" ht="22.5" customHeight="1" thickTop="1" thickBot="1">
      <c r="A849" s="594"/>
      <c r="B849" s="675"/>
      <c r="C849" s="675"/>
      <c r="D849" s="675"/>
      <c r="E849" s="675"/>
      <c r="F849" s="675"/>
      <c r="G849" s="675"/>
      <c r="H849" s="675"/>
      <c r="I849" s="675"/>
      <c r="J849" s="675"/>
      <c r="K849" s="671"/>
      <c r="L849" s="597"/>
      <c r="M849" s="597"/>
      <c r="N849" s="597"/>
      <c r="O849" s="597"/>
      <c r="P849" s="597"/>
      <c r="Q849" s="597"/>
      <c r="R849" s="597"/>
      <c r="S849" s="597"/>
      <c r="T849" s="597"/>
      <c r="U849" s="597"/>
      <c r="V849" s="676"/>
      <c r="W849" s="593"/>
      <c r="X849" s="714"/>
      <c r="Y849" s="714"/>
    </row>
    <row r="850" spans="1:25" s="185" customFormat="1" ht="22.5" customHeight="1" thickTop="1" thickBot="1">
      <c r="A850" s="594"/>
      <c r="B850" s="675"/>
      <c r="C850" s="675"/>
      <c r="D850" s="675"/>
      <c r="E850" s="675"/>
      <c r="F850" s="675"/>
      <c r="G850" s="675"/>
      <c r="H850" s="675"/>
      <c r="I850" s="675"/>
      <c r="J850" s="675"/>
      <c r="K850" s="671"/>
      <c r="L850" s="597"/>
      <c r="M850" s="597"/>
      <c r="N850" s="597"/>
      <c r="O850" s="597"/>
      <c r="P850" s="597"/>
      <c r="Q850" s="597"/>
      <c r="R850" s="597"/>
      <c r="S850" s="597"/>
      <c r="T850" s="597"/>
      <c r="U850" s="597"/>
      <c r="V850" s="676"/>
      <c r="W850" s="593"/>
      <c r="X850" s="714"/>
      <c r="Y850" s="714"/>
    </row>
    <row r="851" spans="1:25" s="185" customFormat="1" ht="22.5" customHeight="1" thickTop="1" thickBot="1">
      <c r="A851" s="594"/>
      <c r="B851" s="675"/>
      <c r="C851" s="675"/>
      <c r="D851" s="675"/>
      <c r="E851" s="675"/>
      <c r="F851" s="675"/>
      <c r="G851" s="675"/>
      <c r="H851" s="675"/>
      <c r="I851" s="675"/>
      <c r="J851" s="675"/>
      <c r="K851" s="671"/>
      <c r="L851" s="597"/>
      <c r="M851" s="597"/>
      <c r="N851" s="597"/>
      <c r="O851" s="597"/>
      <c r="P851" s="597"/>
      <c r="Q851" s="597"/>
      <c r="R851" s="597"/>
      <c r="S851" s="597"/>
      <c r="T851" s="597"/>
      <c r="U851" s="597"/>
      <c r="V851" s="676"/>
      <c r="W851" s="593"/>
      <c r="X851" s="714"/>
      <c r="Y851" s="714"/>
    </row>
    <row r="852" spans="1:25" s="185" customFormat="1" ht="22.5" customHeight="1" thickTop="1" thickBot="1">
      <c r="A852" s="594"/>
      <c r="B852" s="675"/>
      <c r="C852" s="675"/>
      <c r="D852" s="675"/>
      <c r="E852" s="675"/>
      <c r="F852" s="675"/>
      <c r="G852" s="675"/>
      <c r="H852" s="675"/>
      <c r="I852" s="675"/>
      <c r="J852" s="675"/>
      <c r="K852" s="671"/>
      <c r="L852" s="597"/>
      <c r="M852" s="597"/>
      <c r="N852" s="597"/>
      <c r="O852" s="597"/>
      <c r="P852" s="597"/>
      <c r="Q852" s="597"/>
      <c r="R852" s="597"/>
      <c r="S852" s="597"/>
      <c r="T852" s="597"/>
      <c r="U852" s="597"/>
      <c r="V852" s="676"/>
      <c r="W852" s="593"/>
      <c r="X852" s="714"/>
      <c r="Y852" s="714"/>
    </row>
    <row r="853" spans="1:25" s="185" customFormat="1" ht="22.5" customHeight="1" thickTop="1" thickBot="1">
      <c r="A853" s="594"/>
      <c r="B853" s="675"/>
      <c r="C853" s="675"/>
      <c r="D853" s="675"/>
      <c r="E853" s="675"/>
      <c r="F853" s="675"/>
      <c r="G853" s="675"/>
      <c r="H853" s="675"/>
      <c r="I853" s="675"/>
      <c r="J853" s="675"/>
      <c r="K853" s="671"/>
      <c r="L853" s="597"/>
      <c r="M853" s="597"/>
      <c r="N853" s="597"/>
      <c r="O853" s="597"/>
      <c r="P853" s="597"/>
      <c r="Q853" s="597"/>
      <c r="R853" s="597"/>
      <c r="S853" s="597"/>
      <c r="T853" s="597"/>
      <c r="U853" s="597"/>
      <c r="V853" s="676"/>
      <c r="W853" s="593"/>
      <c r="X853" s="714"/>
      <c r="Y853" s="714"/>
    </row>
    <row r="854" spans="1:25" s="185" customFormat="1" ht="22.5" customHeight="1" thickTop="1" thickBot="1">
      <c r="A854" s="594"/>
      <c r="B854" s="675"/>
      <c r="C854" s="675"/>
      <c r="D854" s="675"/>
      <c r="E854" s="675"/>
      <c r="F854" s="675"/>
      <c r="G854" s="675"/>
      <c r="H854" s="675"/>
      <c r="I854" s="675"/>
      <c r="J854" s="675"/>
      <c r="K854" s="671"/>
      <c r="L854" s="597"/>
      <c r="M854" s="597"/>
      <c r="N854" s="597"/>
      <c r="O854" s="597"/>
      <c r="P854" s="597"/>
      <c r="Q854" s="597"/>
      <c r="R854" s="597"/>
      <c r="S854" s="597"/>
      <c r="T854" s="597"/>
      <c r="U854" s="597"/>
      <c r="V854" s="676"/>
      <c r="W854" s="593"/>
      <c r="X854" s="714"/>
      <c r="Y854" s="714"/>
    </row>
    <row r="855" spans="1:25" s="185" customFormat="1" ht="22.5" customHeight="1" thickTop="1" thickBot="1">
      <c r="A855" s="594"/>
      <c r="B855" s="675"/>
      <c r="C855" s="675"/>
      <c r="D855" s="675"/>
      <c r="E855" s="675"/>
      <c r="F855" s="675"/>
      <c r="G855" s="675"/>
      <c r="H855" s="675"/>
      <c r="I855" s="675"/>
      <c r="J855" s="675"/>
      <c r="K855" s="671"/>
      <c r="L855" s="597"/>
      <c r="M855" s="597"/>
      <c r="N855" s="597"/>
      <c r="O855" s="597"/>
      <c r="P855" s="597"/>
      <c r="Q855" s="597"/>
      <c r="R855" s="597"/>
      <c r="S855" s="597"/>
      <c r="T855" s="597"/>
      <c r="U855" s="597"/>
      <c r="V855" s="676"/>
      <c r="W855" s="593"/>
      <c r="X855" s="714"/>
      <c r="Y855" s="714"/>
    </row>
    <row r="856" spans="1:25" s="185" customFormat="1" ht="22.5" customHeight="1" thickTop="1" thickBot="1">
      <c r="A856" s="594"/>
      <c r="B856" s="675"/>
      <c r="C856" s="675"/>
      <c r="D856" s="675"/>
      <c r="E856" s="675"/>
      <c r="F856" s="675"/>
      <c r="G856" s="675"/>
      <c r="H856" s="675"/>
      <c r="I856" s="675"/>
      <c r="J856" s="675"/>
      <c r="K856" s="671"/>
      <c r="L856" s="597"/>
      <c r="M856" s="597"/>
      <c r="N856" s="597"/>
      <c r="O856" s="597"/>
      <c r="P856" s="597"/>
      <c r="Q856" s="597"/>
      <c r="R856" s="597"/>
      <c r="S856" s="597"/>
      <c r="T856" s="597"/>
      <c r="U856" s="597"/>
      <c r="V856" s="676"/>
      <c r="W856" s="593"/>
      <c r="X856" s="714"/>
      <c r="Y856" s="714"/>
    </row>
    <row r="857" spans="1:25" s="185" customFormat="1" ht="22.5" customHeight="1" thickTop="1" thickBot="1">
      <c r="A857" s="594"/>
      <c r="B857" s="675"/>
      <c r="C857" s="675"/>
      <c r="D857" s="675"/>
      <c r="E857" s="675"/>
      <c r="F857" s="675"/>
      <c r="G857" s="675"/>
      <c r="H857" s="675"/>
      <c r="I857" s="675"/>
      <c r="J857" s="675"/>
      <c r="K857" s="671"/>
      <c r="L857" s="597"/>
      <c r="M857" s="597"/>
      <c r="N857" s="597"/>
      <c r="O857" s="597"/>
      <c r="P857" s="597"/>
      <c r="Q857" s="597"/>
      <c r="R857" s="597"/>
      <c r="S857" s="597"/>
      <c r="T857" s="597"/>
      <c r="U857" s="597"/>
      <c r="V857" s="676"/>
      <c r="W857" s="593"/>
      <c r="X857" s="714"/>
      <c r="Y857" s="714"/>
    </row>
    <row r="858" spans="1:25" s="185" customFormat="1" ht="22.5" customHeight="1" thickTop="1" thickBot="1">
      <c r="A858" s="594"/>
      <c r="B858" s="675"/>
      <c r="C858" s="675"/>
      <c r="D858" s="675"/>
      <c r="E858" s="675"/>
      <c r="F858" s="675"/>
      <c r="G858" s="675"/>
      <c r="H858" s="675"/>
      <c r="I858" s="675"/>
      <c r="J858" s="675"/>
      <c r="K858" s="671"/>
      <c r="L858" s="597"/>
      <c r="M858" s="597"/>
      <c r="N858" s="597"/>
      <c r="O858" s="597"/>
      <c r="P858" s="597"/>
      <c r="Q858" s="597"/>
      <c r="R858" s="597"/>
      <c r="S858" s="597"/>
      <c r="T858" s="597"/>
      <c r="U858" s="597"/>
      <c r="V858" s="676"/>
      <c r="W858" s="593"/>
      <c r="X858" s="714"/>
      <c r="Y858" s="714"/>
    </row>
    <row r="859" spans="1:25" s="185" customFormat="1" ht="22.5" customHeight="1" thickTop="1" thickBot="1">
      <c r="A859" s="594"/>
      <c r="B859" s="675"/>
      <c r="C859" s="675"/>
      <c r="D859" s="675"/>
      <c r="E859" s="675"/>
      <c r="F859" s="675"/>
      <c r="G859" s="675"/>
      <c r="H859" s="675"/>
      <c r="I859" s="675"/>
      <c r="J859" s="675"/>
      <c r="K859" s="671"/>
      <c r="L859" s="597"/>
      <c r="M859" s="597"/>
      <c r="N859" s="597"/>
      <c r="O859" s="597"/>
      <c r="P859" s="597"/>
      <c r="Q859" s="597"/>
      <c r="R859" s="597"/>
      <c r="S859" s="597"/>
      <c r="T859" s="597"/>
      <c r="U859" s="597"/>
      <c r="V859" s="676"/>
      <c r="W859" s="593"/>
      <c r="X859" s="714"/>
      <c r="Y859" s="714"/>
    </row>
    <row r="860" spans="1:25" s="185" customFormat="1" ht="22.5" customHeight="1" thickTop="1" thickBot="1">
      <c r="A860" s="594"/>
      <c r="B860" s="675"/>
      <c r="C860" s="675"/>
      <c r="D860" s="675"/>
      <c r="E860" s="675"/>
      <c r="F860" s="675"/>
      <c r="G860" s="675"/>
      <c r="H860" s="675"/>
      <c r="I860" s="675"/>
      <c r="J860" s="675"/>
      <c r="K860" s="671"/>
      <c r="L860" s="597"/>
      <c r="M860" s="597"/>
      <c r="N860" s="597"/>
      <c r="O860" s="597"/>
      <c r="P860" s="597"/>
      <c r="Q860" s="597"/>
      <c r="R860" s="597"/>
      <c r="S860" s="597"/>
      <c r="T860" s="597"/>
      <c r="U860" s="597"/>
      <c r="V860" s="676"/>
      <c r="W860" s="593"/>
      <c r="X860" s="714"/>
      <c r="Y860" s="714"/>
    </row>
    <row r="861" spans="1:25" ht="22.5" customHeight="1" thickTop="1" thickBot="1">
      <c r="A861" s="594"/>
      <c r="B861" s="675"/>
      <c r="C861" s="675"/>
      <c r="D861" s="675"/>
      <c r="E861" s="675"/>
      <c r="F861" s="675"/>
      <c r="G861" s="675"/>
      <c r="H861" s="675"/>
      <c r="I861" s="675"/>
      <c r="J861" s="675"/>
      <c r="K861" s="671"/>
      <c r="L861" s="598"/>
      <c r="M861" s="598"/>
      <c r="N861" s="598"/>
      <c r="O861" s="598"/>
      <c r="P861" s="598"/>
      <c r="Q861" s="598"/>
      <c r="R861" s="598"/>
      <c r="S861" s="598"/>
      <c r="T861" s="598"/>
      <c r="U861" s="598"/>
      <c r="V861" s="677"/>
      <c r="W861" s="594"/>
      <c r="X861" s="714"/>
      <c r="Y861" s="714"/>
    </row>
    <row r="862" spans="1:25" ht="22.5" customHeight="1" thickTop="1" thickBot="1">
      <c r="A862" s="594"/>
      <c r="B862" s="675"/>
      <c r="C862" s="675"/>
      <c r="D862" s="675"/>
      <c r="E862" s="675"/>
      <c r="F862" s="675"/>
      <c r="G862" s="675"/>
      <c r="H862" s="675"/>
      <c r="I862" s="675"/>
      <c r="J862" s="675"/>
      <c r="K862" s="671"/>
      <c r="L862" s="598"/>
      <c r="M862" s="598"/>
      <c r="N862" s="598"/>
      <c r="O862" s="598"/>
      <c r="P862" s="598"/>
      <c r="Q862" s="598"/>
      <c r="R862" s="598"/>
      <c r="S862" s="598"/>
      <c r="T862" s="598"/>
      <c r="U862" s="598"/>
      <c r="V862" s="677"/>
      <c r="W862" s="594"/>
      <c r="X862" s="714"/>
      <c r="Y862" s="714"/>
    </row>
    <row r="863" spans="1:25" ht="22.5" customHeight="1" thickTop="1" thickBot="1">
      <c r="A863" s="594"/>
      <c r="B863" s="675"/>
      <c r="C863" s="675"/>
      <c r="D863" s="675"/>
      <c r="E863" s="675"/>
      <c r="F863" s="675"/>
      <c r="G863" s="675"/>
      <c r="H863" s="675"/>
      <c r="I863" s="675"/>
      <c r="J863" s="675"/>
      <c r="K863" s="671"/>
      <c r="L863" s="598"/>
      <c r="M863" s="598"/>
      <c r="N863" s="598"/>
      <c r="O863" s="598"/>
      <c r="P863" s="598"/>
      <c r="Q863" s="598"/>
      <c r="R863" s="598"/>
      <c r="S863" s="598"/>
      <c r="T863" s="598"/>
      <c r="U863" s="598"/>
      <c r="V863" s="677"/>
      <c r="W863" s="594"/>
      <c r="X863" s="714"/>
      <c r="Y863" s="714"/>
    </row>
    <row r="864" spans="1:25" ht="22.5" customHeight="1" thickTop="1" thickBot="1">
      <c r="A864" s="594"/>
      <c r="B864" s="675"/>
      <c r="C864" s="675"/>
      <c r="D864" s="675"/>
      <c r="E864" s="675"/>
      <c r="F864" s="675"/>
      <c r="G864" s="675"/>
      <c r="H864" s="675"/>
      <c r="I864" s="675"/>
      <c r="J864" s="675"/>
      <c r="K864" s="671"/>
      <c r="L864" s="598"/>
      <c r="M864" s="598"/>
      <c r="N864" s="598"/>
      <c r="O864" s="598"/>
      <c r="P864" s="598"/>
      <c r="Q864" s="598"/>
      <c r="R864" s="598"/>
      <c r="S864" s="598"/>
      <c r="T864" s="598"/>
      <c r="U864" s="598"/>
      <c r="V864" s="677"/>
      <c r="W864" s="594"/>
      <c r="X864" s="714"/>
      <c r="Y864" s="714"/>
    </row>
    <row r="865" spans="1:25" ht="22.5" customHeight="1" thickTop="1" thickBot="1">
      <c r="A865" s="594"/>
      <c r="B865" s="675"/>
      <c r="C865" s="675"/>
      <c r="D865" s="675"/>
      <c r="E865" s="675"/>
      <c r="F865" s="675"/>
      <c r="G865" s="675"/>
      <c r="H865" s="675"/>
      <c r="I865" s="675"/>
      <c r="J865" s="675"/>
      <c r="K865" s="671"/>
      <c r="L865" s="598"/>
      <c r="M865" s="598"/>
      <c r="N865" s="598"/>
      <c r="O865" s="598"/>
      <c r="P865" s="598"/>
      <c r="Q865" s="598"/>
      <c r="R865" s="598"/>
      <c r="S865" s="598"/>
      <c r="T865" s="598"/>
      <c r="U865" s="598"/>
      <c r="V865" s="677"/>
      <c r="W865" s="594"/>
      <c r="X865" s="714"/>
      <c r="Y865" s="714"/>
    </row>
    <row r="866" spans="1:25" ht="22.5" customHeight="1" thickTop="1" thickBot="1">
      <c r="A866" s="594"/>
      <c r="B866" s="675"/>
      <c r="C866" s="675"/>
      <c r="D866" s="675"/>
      <c r="E866" s="675"/>
      <c r="F866" s="675"/>
      <c r="G866" s="675"/>
      <c r="H866" s="675"/>
      <c r="I866" s="675"/>
      <c r="J866" s="675"/>
      <c r="K866" s="671"/>
      <c r="L866" s="598"/>
      <c r="M866" s="598"/>
      <c r="N866" s="598"/>
      <c r="O866" s="598"/>
      <c r="P866" s="598"/>
      <c r="Q866" s="598"/>
      <c r="R866" s="598"/>
      <c r="S866" s="598"/>
      <c r="T866" s="598"/>
      <c r="U866" s="598"/>
      <c r="V866" s="677"/>
      <c r="W866" s="594"/>
      <c r="X866" s="714"/>
      <c r="Y866" s="714"/>
    </row>
    <row r="867" spans="1:25" ht="22.5" customHeight="1" thickTop="1" thickBot="1">
      <c r="A867" s="594"/>
      <c r="B867" s="675"/>
      <c r="C867" s="675"/>
      <c r="D867" s="675"/>
      <c r="E867" s="675"/>
      <c r="F867" s="675"/>
      <c r="G867" s="675"/>
      <c r="H867" s="675"/>
      <c r="I867" s="675"/>
      <c r="J867" s="675"/>
      <c r="K867" s="671"/>
      <c r="L867" s="598"/>
      <c r="M867" s="598"/>
      <c r="N867" s="598"/>
      <c r="O867" s="598"/>
      <c r="P867" s="598"/>
      <c r="Q867" s="598"/>
      <c r="R867" s="598"/>
      <c r="S867" s="598"/>
      <c r="T867" s="598"/>
      <c r="U867" s="598"/>
      <c r="V867" s="677"/>
      <c r="W867" s="594"/>
      <c r="X867" s="714"/>
      <c r="Y867" s="714"/>
    </row>
    <row r="868" spans="1:25" ht="22.5" customHeight="1" thickTop="1" thickBot="1">
      <c r="A868" s="594"/>
      <c r="B868" s="675"/>
      <c r="C868" s="675"/>
      <c r="D868" s="675"/>
      <c r="E868" s="675"/>
      <c r="F868" s="675"/>
      <c r="G868" s="675"/>
      <c r="H868" s="675"/>
      <c r="I868" s="675"/>
      <c r="J868" s="675"/>
      <c r="K868" s="671"/>
      <c r="L868" s="598"/>
      <c r="M868" s="598"/>
      <c r="N868" s="598"/>
      <c r="O868" s="598"/>
      <c r="P868" s="598"/>
      <c r="Q868" s="598"/>
      <c r="R868" s="598"/>
      <c r="S868" s="598"/>
      <c r="T868" s="598"/>
      <c r="U868" s="598"/>
      <c r="V868" s="677"/>
      <c r="W868" s="594"/>
      <c r="X868" s="714"/>
      <c r="Y868" s="714"/>
    </row>
    <row r="869" spans="1:25" ht="22.5" customHeight="1" thickTop="1" thickBot="1">
      <c r="A869" s="594"/>
      <c r="B869" s="675"/>
      <c r="C869" s="675"/>
      <c r="D869" s="675"/>
      <c r="E869" s="675"/>
      <c r="F869" s="675"/>
      <c r="G869" s="675"/>
      <c r="H869" s="675"/>
      <c r="I869" s="675"/>
      <c r="J869" s="675"/>
      <c r="K869" s="671"/>
      <c r="L869" s="598"/>
      <c r="M869" s="598"/>
      <c r="N869" s="598"/>
      <c r="O869" s="598"/>
      <c r="P869" s="598"/>
      <c r="Q869" s="598"/>
      <c r="R869" s="598"/>
      <c r="S869" s="598"/>
      <c r="T869" s="598"/>
      <c r="U869" s="598"/>
      <c r="V869" s="677"/>
      <c r="W869" s="594"/>
      <c r="X869" s="714"/>
      <c r="Y869" s="714"/>
    </row>
    <row r="870" spans="1:25" ht="22.5" customHeight="1" thickTop="1" thickBot="1">
      <c r="A870" s="594"/>
      <c r="B870" s="675"/>
      <c r="C870" s="675"/>
      <c r="D870" s="675"/>
      <c r="E870" s="675"/>
      <c r="F870" s="675"/>
      <c r="G870" s="675"/>
      <c r="H870" s="675"/>
      <c r="I870" s="675"/>
      <c r="J870" s="675"/>
      <c r="K870" s="671"/>
      <c r="L870" s="598"/>
      <c r="M870" s="598"/>
      <c r="N870" s="598"/>
      <c r="O870" s="598"/>
      <c r="P870" s="598"/>
      <c r="Q870" s="598"/>
      <c r="R870" s="598"/>
      <c r="S870" s="598"/>
      <c r="T870" s="598"/>
      <c r="U870" s="598"/>
      <c r="V870" s="677"/>
      <c r="W870" s="594"/>
      <c r="X870" s="714"/>
      <c r="Y870" s="714"/>
    </row>
    <row r="871" spans="1:25" ht="22.5" customHeight="1" thickTop="1" thickBot="1">
      <c r="A871" s="594"/>
      <c r="B871" s="675"/>
      <c r="C871" s="675"/>
      <c r="D871" s="675"/>
      <c r="E871" s="675"/>
      <c r="F871" s="675"/>
      <c r="G871" s="675"/>
      <c r="H871" s="675"/>
      <c r="I871" s="675"/>
      <c r="J871" s="675"/>
      <c r="K871" s="671"/>
      <c r="L871" s="598"/>
      <c r="M871" s="598"/>
      <c r="N871" s="598"/>
      <c r="O871" s="598"/>
      <c r="P871" s="598"/>
      <c r="Q871" s="598"/>
      <c r="R871" s="598"/>
      <c r="S871" s="598"/>
      <c r="T871" s="598"/>
      <c r="U871" s="598"/>
      <c r="V871" s="677"/>
      <c r="W871" s="594"/>
      <c r="X871" s="714"/>
      <c r="Y871" s="714"/>
    </row>
    <row r="872" spans="1:25" ht="22.5" customHeight="1" thickTop="1" thickBot="1">
      <c r="A872" s="594"/>
      <c r="B872" s="675"/>
      <c r="C872" s="675"/>
      <c r="D872" s="675"/>
      <c r="E872" s="675"/>
      <c r="F872" s="675"/>
      <c r="G872" s="675"/>
      <c r="H872" s="675"/>
      <c r="I872" s="675"/>
      <c r="J872" s="675"/>
      <c r="K872" s="671"/>
      <c r="L872" s="598"/>
      <c r="M872" s="598"/>
      <c r="N872" s="598"/>
      <c r="O872" s="598"/>
      <c r="P872" s="598"/>
      <c r="Q872" s="598"/>
      <c r="R872" s="598"/>
      <c r="S872" s="598"/>
      <c r="T872" s="598"/>
      <c r="U872" s="598"/>
      <c r="V872" s="677"/>
      <c r="W872" s="594"/>
      <c r="X872" s="714"/>
      <c r="Y872" s="714"/>
    </row>
    <row r="873" spans="1:25" ht="22.5" customHeight="1" thickTop="1" thickBot="1">
      <c r="A873" s="594"/>
      <c r="B873" s="675"/>
      <c r="C873" s="675"/>
      <c r="D873" s="675"/>
      <c r="E873" s="675"/>
      <c r="F873" s="675"/>
      <c r="G873" s="675"/>
      <c r="H873" s="675"/>
      <c r="I873" s="675"/>
      <c r="J873" s="675"/>
      <c r="K873" s="671"/>
      <c r="L873" s="598"/>
      <c r="M873" s="598"/>
      <c r="N873" s="598"/>
      <c r="O873" s="598"/>
      <c r="P873" s="598"/>
      <c r="Q873" s="598"/>
      <c r="R873" s="598"/>
      <c r="S873" s="598"/>
      <c r="T873" s="598"/>
      <c r="U873" s="598"/>
      <c r="V873" s="677"/>
      <c r="W873" s="594"/>
      <c r="X873" s="714"/>
      <c r="Y873" s="714"/>
    </row>
    <row r="874" spans="1:25" ht="22.5" customHeight="1" thickTop="1" thickBot="1">
      <c r="A874" s="594"/>
      <c r="B874" s="675"/>
      <c r="C874" s="675"/>
      <c r="D874" s="675"/>
      <c r="E874" s="675"/>
      <c r="F874" s="675"/>
      <c r="G874" s="675"/>
      <c r="H874" s="675"/>
      <c r="I874" s="675"/>
      <c r="J874" s="675"/>
      <c r="K874" s="671"/>
      <c r="L874" s="598"/>
      <c r="M874" s="598"/>
      <c r="N874" s="598"/>
      <c r="O874" s="598"/>
      <c r="P874" s="598"/>
      <c r="Q874" s="598"/>
      <c r="R874" s="598"/>
      <c r="S874" s="598"/>
      <c r="T874" s="598"/>
      <c r="U874" s="598"/>
      <c r="V874" s="677"/>
      <c r="W874" s="594"/>
      <c r="X874" s="714"/>
      <c r="Y874" s="714"/>
    </row>
    <row r="875" spans="1:25" ht="22.5" customHeight="1" thickTop="1" thickBot="1">
      <c r="A875" s="594"/>
      <c r="B875" s="675"/>
      <c r="C875" s="675"/>
      <c r="D875" s="675"/>
      <c r="E875" s="675"/>
      <c r="F875" s="675"/>
      <c r="G875" s="675"/>
      <c r="H875" s="675"/>
      <c r="I875" s="675"/>
      <c r="J875" s="675"/>
      <c r="K875" s="671"/>
      <c r="L875" s="598"/>
      <c r="M875" s="598"/>
      <c r="N875" s="598"/>
      <c r="O875" s="598"/>
      <c r="P875" s="598"/>
      <c r="Q875" s="598"/>
      <c r="R875" s="598"/>
      <c r="S875" s="598"/>
      <c r="T875" s="598"/>
      <c r="U875" s="598"/>
      <c r="V875" s="677"/>
      <c r="W875" s="594"/>
      <c r="X875" s="714"/>
      <c r="Y875" s="714"/>
    </row>
    <row r="876" spans="1:25" ht="22.5" customHeight="1" thickTop="1" thickBot="1">
      <c r="A876" s="594"/>
      <c r="B876" s="675"/>
      <c r="C876" s="675"/>
      <c r="D876" s="675"/>
      <c r="E876" s="675"/>
      <c r="F876" s="675"/>
      <c r="G876" s="675"/>
      <c r="H876" s="675"/>
      <c r="I876" s="675"/>
      <c r="J876" s="675"/>
      <c r="K876" s="671"/>
      <c r="L876" s="598"/>
      <c r="M876" s="598"/>
      <c r="N876" s="598"/>
      <c r="O876" s="598"/>
      <c r="P876" s="598"/>
      <c r="Q876" s="598"/>
      <c r="R876" s="598"/>
      <c r="S876" s="598"/>
      <c r="T876" s="598"/>
      <c r="U876" s="598"/>
      <c r="V876" s="677"/>
      <c r="W876" s="594"/>
      <c r="X876" s="714"/>
      <c r="Y876" s="714"/>
    </row>
    <row r="877" spans="1:25" ht="22.5" customHeight="1" thickTop="1" thickBot="1">
      <c r="A877" s="594"/>
      <c r="B877" s="675"/>
      <c r="C877" s="675"/>
      <c r="D877" s="675"/>
      <c r="E877" s="675"/>
      <c r="F877" s="675"/>
      <c r="G877" s="675"/>
      <c r="H877" s="675"/>
      <c r="I877" s="675"/>
      <c r="J877" s="675"/>
      <c r="K877" s="671"/>
      <c r="L877" s="598"/>
      <c r="M877" s="598"/>
      <c r="N877" s="598"/>
      <c r="O877" s="598"/>
      <c r="P877" s="598"/>
      <c r="Q877" s="598"/>
      <c r="R877" s="598"/>
      <c r="S877" s="598"/>
      <c r="T877" s="598"/>
      <c r="U877" s="598"/>
      <c r="V877" s="677"/>
      <c r="W877" s="594"/>
      <c r="X877" s="714"/>
      <c r="Y877" s="714"/>
    </row>
    <row r="878" spans="1:25" ht="22.5" customHeight="1" thickTop="1" thickBot="1">
      <c r="A878" s="594"/>
      <c r="B878" s="675"/>
      <c r="C878" s="675"/>
      <c r="D878" s="675"/>
      <c r="E878" s="675"/>
      <c r="F878" s="675"/>
      <c r="G878" s="675"/>
      <c r="H878" s="675"/>
      <c r="I878" s="675"/>
      <c r="J878" s="675"/>
      <c r="K878" s="671"/>
      <c r="L878" s="598"/>
      <c r="M878" s="598"/>
      <c r="N878" s="598"/>
      <c r="O878" s="598"/>
      <c r="P878" s="598"/>
      <c r="Q878" s="598"/>
      <c r="R878" s="598"/>
      <c r="S878" s="598"/>
      <c r="T878" s="598"/>
      <c r="U878" s="598"/>
      <c r="V878" s="677"/>
      <c r="W878" s="594"/>
      <c r="X878" s="714"/>
      <c r="Y878" s="714"/>
    </row>
    <row r="879" spans="1:25" ht="22.5" customHeight="1" thickTop="1" thickBot="1">
      <c r="A879" s="594"/>
      <c r="B879" s="675"/>
      <c r="C879" s="675"/>
      <c r="D879" s="675"/>
      <c r="E879" s="675"/>
      <c r="F879" s="675"/>
      <c r="G879" s="675"/>
      <c r="H879" s="675"/>
      <c r="I879" s="675"/>
      <c r="J879" s="675"/>
      <c r="K879" s="671"/>
      <c r="L879" s="598"/>
      <c r="M879" s="598"/>
      <c r="N879" s="598"/>
      <c r="O879" s="598"/>
      <c r="P879" s="598"/>
      <c r="Q879" s="598"/>
      <c r="R879" s="598"/>
      <c r="S879" s="598"/>
      <c r="T879" s="598"/>
      <c r="U879" s="598"/>
      <c r="V879" s="677"/>
      <c r="W879" s="594"/>
      <c r="X879" s="714"/>
      <c r="Y879" s="714"/>
    </row>
    <row r="880" spans="1:25" ht="22.5" customHeight="1" thickTop="1" thickBot="1">
      <c r="A880" s="594"/>
      <c r="B880" s="675"/>
      <c r="C880" s="675"/>
      <c r="D880" s="675"/>
      <c r="E880" s="675"/>
      <c r="F880" s="675"/>
      <c r="G880" s="675"/>
      <c r="H880" s="675"/>
      <c r="I880" s="675"/>
      <c r="J880" s="675"/>
      <c r="K880" s="671"/>
      <c r="L880" s="598"/>
      <c r="M880" s="598"/>
      <c r="N880" s="598"/>
      <c r="O880" s="598"/>
      <c r="P880" s="598"/>
      <c r="Q880" s="598"/>
      <c r="R880" s="598"/>
      <c r="S880" s="598"/>
      <c r="T880" s="598"/>
      <c r="U880" s="598"/>
      <c r="V880" s="677"/>
      <c r="W880" s="594"/>
      <c r="X880" s="714"/>
      <c r="Y880" s="714"/>
    </row>
    <row r="881" spans="1:25" ht="22.5" customHeight="1" thickTop="1" thickBot="1">
      <c r="A881" s="594"/>
      <c r="B881" s="675"/>
      <c r="C881" s="675"/>
      <c r="D881" s="675"/>
      <c r="E881" s="675"/>
      <c r="F881" s="675"/>
      <c r="G881" s="675"/>
      <c r="H881" s="675"/>
      <c r="I881" s="675"/>
      <c r="J881" s="675"/>
      <c r="K881" s="671"/>
      <c r="L881" s="598"/>
      <c r="M881" s="598"/>
      <c r="N881" s="598"/>
      <c r="O881" s="598"/>
      <c r="P881" s="598"/>
      <c r="Q881" s="598"/>
      <c r="R881" s="598"/>
      <c r="S881" s="598"/>
      <c r="T881" s="598"/>
      <c r="U881" s="598"/>
      <c r="V881" s="677"/>
      <c r="W881" s="594"/>
      <c r="X881" s="714"/>
      <c r="Y881" s="714"/>
    </row>
    <row r="882" spans="1:25" ht="22.5" customHeight="1" thickTop="1" thickBot="1">
      <c r="A882" s="594"/>
      <c r="B882" s="675"/>
      <c r="C882" s="675"/>
      <c r="D882" s="675"/>
      <c r="E882" s="675"/>
      <c r="F882" s="675"/>
      <c r="G882" s="675"/>
      <c r="H882" s="675"/>
      <c r="I882" s="675"/>
      <c r="J882" s="675"/>
      <c r="K882" s="671"/>
      <c r="L882" s="598"/>
      <c r="M882" s="598"/>
      <c r="N882" s="598"/>
      <c r="O882" s="598"/>
      <c r="P882" s="598"/>
      <c r="Q882" s="598"/>
      <c r="R882" s="598"/>
      <c r="S882" s="598"/>
      <c r="T882" s="598"/>
      <c r="U882" s="598"/>
      <c r="V882" s="677"/>
      <c r="W882" s="594"/>
      <c r="X882" s="714"/>
      <c r="Y882" s="714"/>
    </row>
    <row r="883" spans="1:25" ht="22.5" customHeight="1" thickTop="1" thickBot="1">
      <c r="A883" s="594"/>
      <c r="B883" s="675"/>
      <c r="C883" s="675"/>
      <c r="D883" s="675"/>
      <c r="E883" s="675"/>
      <c r="F883" s="675"/>
      <c r="G883" s="675"/>
      <c r="H883" s="675"/>
      <c r="I883" s="675"/>
      <c r="J883" s="675"/>
      <c r="K883" s="671"/>
      <c r="L883" s="598"/>
      <c r="M883" s="598"/>
      <c r="N883" s="598"/>
      <c r="O883" s="598"/>
      <c r="P883" s="598"/>
      <c r="Q883" s="598"/>
      <c r="R883" s="598"/>
      <c r="S883" s="598"/>
      <c r="T883" s="598"/>
      <c r="U883" s="598"/>
      <c r="V883" s="677"/>
      <c r="W883" s="594"/>
      <c r="X883" s="714"/>
      <c r="Y883" s="714"/>
    </row>
    <row r="884" spans="1:25" ht="22.5" customHeight="1" thickTop="1" thickBot="1">
      <c r="A884" s="594"/>
      <c r="B884" s="675"/>
      <c r="C884" s="675"/>
      <c r="D884" s="675"/>
      <c r="E884" s="675"/>
      <c r="F884" s="675"/>
      <c r="G884" s="675"/>
      <c r="H884" s="675"/>
      <c r="I884" s="675"/>
      <c r="J884" s="675"/>
      <c r="K884" s="671"/>
      <c r="L884" s="598"/>
      <c r="M884" s="598"/>
      <c r="N884" s="598"/>
      <c r="O884" s="598"/>
      <c r="P884" s="598"/>
      <c r="Q884" s="598"/>
      <c r="R884" s="598"/>
      <c r="S884" s="598"/>
      <c r="T884" s="598"/>
      <c r="U884" s="598"/>
      <c r="V884" s="677"/>
      <c r="W884" s="594"/>
      <c r="X884" s="714"/>
      <c r="Y884" s="714"/>
    </row>
    <row r="885" spans="1:25" ht="22.5" customHeight="1" thickTop="1" thickBot="1">
      <c r="A885" s="594"/>
      <c r="B885" s="675"/>
      <c r="C885" s="675"/>
      <c r="D885" s="675"/>
      <c r="E885" s="675"/>
      <c r="F885" s="675"/>
      <c r="G885" s="675"/>
      <c r="H885" s="675"/>
      <c r="I885" s="675"/>
      <c r="J885" s="675"/>
      <c r="K885" s="671"/>
      <c r="L885" s="598"/>
      <c r="M885" s="598"/>
      <c r="N885" s="598"/>
      <c r="O885" s="598"/>
      <c r="P885" s="598"/>
      <c r="Q885" s="598"/>
      <c r="R885" s="598"/>
      <c r="S885" s="598"/>
      <c r="T885" s="598"/>
      <c r="U885" s="598"/>
      <c r="V885" s="677"/>
      <c r="W885" s="594"/>
      <c r="X885" s="714"/>
      <c r="Y885" s="714"/>
    </row>
    <row r="886" spans="1:25" ht="22.5" customHeight="1" thickTop="1" thickBot="1">
      <c r="A886" s="594"/>
      <c r="B886" s="675"/>
      <c r="C886" s="675"/>
      <c r="D886" s="675"/>
      <c r="E886" s="675"/>
      <c r="F886" s="675"/>
      <c r="G886" s="675"/>
      <c r="H886" s="675"/>
      <c r="I886" s="675"/>
      <c r="J886" s="675"/>
      <c r="K886" s="671"/>
      <c r="L886" s="598"/>
      <c r="M886" s="598"/>
      <c r="N886" s="598"/>
      <c r="O886" s="598"/>
      <c r="P886" s="598"/>
      <c r="Q886" s="598"/>
      <c r="R886" s="598"/>
      <c r="S886" s="598"/>
      <c r="T886" s="598"/>
      <c r="U886" s="598"/>
      <c r="V886" s="677"/>
      <c r="W886" s="594"/>
      <c r="X886" s="714"/>
      <c r="Y886" s="714"/>
    </row>
    <row r="887" spans="1:25" ht="22.5" customHeight="1" thickTop="1" thickBot="1">
      <c r="A887" s="594"/>
      <c r="B887" s="675"/>
      <c r="C887" s="675"/>
      <c r="D887" s="675"/>
      <c r="E887" s="675"/>
      <c r="F887" s="675"/>
      <c r="G887" s="675"/>
      <c r="H887" s="675"/>
      <c r="I887" s="675"/>
      <c r="J887" s="675"/>
      <c r="K887" s="671"/>
      <c r="L887" s="598"/>
      <c r="M887" s="598"/>
      <c r="N887" s="598"/>
      <c r="O887" s="598"/>
      <c r="P887" s="598"/>
      <c r="Q887" s="598"/>
      <c r="R887" s="598"/>
      <c r="S887" s="598"/>
      <c r="T887" s="598"/>
      <c r="U887" s="598"/>
      <c r="V887" s="677"/>
      <c r="W887" s="594"/>
      <c r="X887" s="714"/>
      <c r="Y887" s="714"/>
    </row>
    <row r="888" spans="1:25" ht="22.5" customHeight="1" thickTop="1" thickBot="1">
      <c r="A888" s="594"/>
      <c r="B888" s="675"/>
      <c r="C888" s="675"/>
      <c r="D888" s="675"/>
      <c r="E888" s="675"/>
      <c r="F888" s="675"/>
      <c r="G888" s="675"/>
      <c r="H888" s="675"/>
      <c r="I888" s="675"/>
      <c r="J888" s="675"/>
      <c r="K888" s="671"/>
      <c r="L888" s="598"/>
      <c r="M888" s="598"/>
      <c r="N888" s="598"/>
      <c r="O888" s="598"/>
      <c r="P888" s="598"/>
      <c r="Q888" s="598"/>
      <c r="R888" s="598"/>
      <c r="S888" s="598"/>
      <c r="T888" s="598"/>
      <c r="U888" s="598"/>
      <c r="V888" s="677"/>
      <c r="W888" s="594"/>
      <c r="X888" s="714"/>
      <c r="Y888" s="714"/>
    </row>
    <row r="889" spans="1:25" ht="22.5" customHeight="1" thickTop="1" thickBot="1">
      <c r="A889" s="594"/>
      <c r="B889" s="675"/>
      <c r="C889" s="675"/>
      <c r="D889" s="675"/>
      <c r="E889" s="675"/>
      <c r="F889" s="675"/>
      <c r="G889" s="675"/>
      <c r="H889" s="675"/>
      <c r="I889" s="675"/>
      <c r="J889" s="675"/>
      <c r="K889" s="671"/>
      <c r="L889" s="598"/>
      <c r="M889" s="598"/>
      <c r="N889" s="598"/>
      <c r="O889" s="598"/>
      <c r="P889" s="598"/>
      <c r="Q889" s="598"/>
      <c r="R889" s="598"/>
      <c r="S889" s="598"/>
      <c r="T889" s="598"/>
      <c r="U889" s="598"/>
      <c r="V889" s="677"/>
      <c r="W889" s="594"/>
      <c r="X889" s="714"/>
      <c r="Y889" s="714"/>
    </row>
    <row r="890" spans="1:25" ht="22.5" customHeight="1" thickTop="1" thickBot="1">
      <c r="A890" s="594"/>
      <c r="B890" s="675"/>
      <c r="C890" s="675"/>
      <c r="D890" s="675"/>
      <c r="E890" s="675"/>
      <c r="F890" s="675"/>
      <c r="G890" s="675"/>
      <c r="H890" s="675"/>
      <c r="I890" s="675"/>
      <c r="J890" s="675"/>
      <c r="K890" s="671"/>
      <c r="L890" s="598"/>
      <c r="M890" s="598"/>
      <c r="N890" s="598"/>
      <c r="O890" s="598"/>
      <c r="P890" s="598"/>
      <c r="Q890" s="598"/>
      <c r="R890" s="598"/>
      <c r="S890" s="598"/>
      <c r="T890" s="598"/>
      <c r="U890" s="598"/>
      <c r="V890" s="677"/>
      <c r="W890" s="594"/>
      <c r="X890" s="714"/>
      <c r="Y890" s="714"/>
    </row>
    <row r="891" spans="1:25" ht="22.5" customHeight="1" thickTop="1" thickBot="1">
      <c r="A891" s="594"/>
      <c r="B891" s="675"/>
      <c r="C891" s="675"/>
      <c r="D891" s="675"/>
      <c r="E891" s="675"/>
      <c r="F891" s="675"/>
      <c r="G891" s="675"/>
      <c r="H891" s="675"/>
      <c r="I891" s="675"/>
      <c r="J891" s="675"/>
      <c r="K891" s="671"/>
      <c r="L891" s="598"/>
      <c r="M891" s="598"/>
      <c r="N891" s="598"/>
      <c r="O891" s="598"/>
      <c r="P891" s="598"/>
      <c r="Q891" s="598"/>
      <c r="R891" s="598"/>
      <c r="S891" s="598"/>
      <c r="T891" s="598"/>
      <c r="U891" s="598"/>
      <c r="V891" s="677"/>
      <c r="W891" s="594"/>
      <c r="X891" s="714"/>
      <c r="Y891" s="714"/>
    </row>
    <row r="892" spans="1:25" ht="22.5" customHeight="1" thickTop="1" thickBot="1">
      <c r="A892" s="594"/>
      <c r="B892" s="675"/>
      <c r="C892" s="675"/>
      <c r="D892" s="675"/>
      <c r="E892" s="675"/>
      <c r="F892" s="675"/>
      <c r="G892" s="675"/>
      <c r="H892" s="675"/>
      <c r="I892" s="675"/>
      <c r="J892" s="675"/>
      <c r="K892" s="671"/>
      <c r="L892" s="598"/>
      <c r="M892" s="598"/>
      <c r="N892" s="598"/>
      <c r="O892" s="598"/>
      <c r="P892" s="598"/>
      <c r="Q892" s="598"/>
      <c r="R892" s="598"/>
      <c r="S892" s="598"/>
      <c r="T892" s="598"/>
      <c r="U892" s="598"/>
      <c r="V892" s="677"/>
      <c r="W892" s="594"/>
      <c r="X892" s="714"/>
      <c r="Y892" s="714"/>
    </row>
    <row r="893" spans="1:25" ht="22.5" customHeight="1" thickTop="1" thickBot="1">
      <c r="A893" s="594"/>
      <c r="B893" s="675"/>
      <c r="C893" s="675"/>
      <c r="D893" s="675"/>
      <c r="E893" s="675"/>
      <c r="F893" s="675"/>
      <c r="G893" s="675"/>
      <c r="H893" s="675"/>
      <c r="I893" s="675"/>
      <c r="J893" s="675"/>
      <c r="K893" s="671"/>
      <c r="L893" s="598"/>
      <c r="M893" s="598"/>
      <c r="N893" s="598"/>
      <c r="O893" s="598"/>
      <c r="P893" s="598"/>
      <c r="Q893" s="598"/>
      <c r="R893" s="598"/>
      <c r="S893" s="598"/>
      <c r="T893" s="598"/>
      <c r="U893" s="598"/>
      <c r="V893" s="677"/>
      <c r="W893" s="594"/>
      <c r="X893" s="714"/>
      <c r="Y893" s="714"/>
    </row>
    <row r="894" spans="1:25" ht="22.5" customHeight="1" thickTop="1" thickBot="1">
      <c r="A894" s="594"/>
      <c r="B894" s="675"/>
      <c r="C894" s="675"/>
      <c r="D894" s="675"/>
      <c r="E894" s="675"/>
      <c r="F894" s="675"/>
      <c r="G894" s="675"/>
      <c r="H894" s="675"/>
      <c r="I894" s="675"/>
      <c r="J894" s="675"/>
      <c r="K894" s="671"/>
      <c r="L894" s="598"/>
      <c r="M894" s="598"/>
      <c r="N894" s="598"/>
      <c r="O894" s="598"/>
      <c r="P894" s="598"/>
      <c r="Q894" s="598"/>
      <c r="R894" s="598"/>
      <c r="S894" s="598"/>
      <c r="T894" s="598"/>
      <c r="U894" s="598"/>
      <c r="V894" s="677"/>
      <c r="W894" s="594"/>
      <c r="X894" s="714"/>
      <c r="Y894" s="714"/>
    </row>
    <row r="895" spans="1:25" ht="22.5" customHeight="1" thickTop="1" thickBot="1">
      <c r="A895" s="594"/>
      <c r="B895" s="675"/>
      <c r="C895" s="675"/>
      <c r="D895" s="675"/>
      <c r="E895" s="675"/>
      <c r="F895" s="675"/>
      <c r="G895" s="675"/>
      <c r="H895" s="675"/>
      <c r="I895" s="675"/>
      <c r="J895" s="675"/>
      <c r="K895" s="671"/>
      <c r="L895" s="598"/>
      <c r="M895" s="598"/>
      <c r="N895" s="598"/>
      <c r="O895" s="598"/>
      <c r="P895" s="598"/>
      <c r="Q895" s="598"/>
      <c r="R895" s="598"/>
      <c r="S895" s="598"/>
      <c r="T895" s="598"/>
      <c r="U895" s="598"/>
      <c r="V895" s="677"/>
      <c r="W895" s="594"/>
      <c r="X895" s="714"/>
      <c r="Y895" s="714"/>
    </row>
    <row r="896" spans="1:25" ht="22.5" customHeight="1" thickTop="1" thickBot="1">
      <c r="A896" s="594"/>
      <c r="B896" s="675"/>
      <c r="C896" s="675"/>
      <c r="D896" s="675"/>
      <c r="E896" s="675"/>
      <c r="F896" s="675"/>
      <c r="G896" s="675"/>
      <c r="H896" s="675"/>
      <c r="I896" s="675"/>
      <c r="J896" s="675"/>
      <c r="K896" s="671"/>
      <c r="L896" s="598"/>
      <c r="M896" s="598"/>
      <c r="N896" s="598"/>
      <c r="O896" s="598"/>
      <c r="P896" s="598"/>
      <c r="Q896" s="598"/>
      <c r="R896" s="598"/>
      <c r="S896" s="598"/>
      <c r="T896" s="598"/>
      <c r="U896" s="598"/>
      <c r="V896" s="677"/>
      <c r="W896" s="594"/>
      <c r="X896" s="714"/>
      <c r="Y896" s="714"/>
    </row>
    <row r="897" spans="1:25" s="185" customFormat="1" ht="22.5" customHeight="1" thickTop="1" thickBot="1">
      <c r="A897" s="594"/>
      <c r="B897" s="675"/>
      <c r="C897" s="675"/>
      <c r="D897" s="675"/>
      <c r="E897" s="675"/>
      <c r="F897" s="675"/>
      <c r="G897" s="675"/>
      <c r="H897" s="706"/>
      <c r="I897" s="706"/>
      <c r="J897" s="706"/>
      <c r="K897" s="714"/>
      <c r="L897" s="599"/>
      <c r="M897" s="599"/>
      <c r="N897" s="599"/>
      <c r="O897" s="599"/>
      <c r="P897" s="599"/>
      <c r="Q897" s="599"/>
      <c r="R897" s="599"/>
      <c r="S897" s="599"/>
      <c r="T897" s="599"/>
      <c r="U897" s="599"/>
      <c r="V897" s="600"/>
      <c r="W897" s="706"/>
      <c r="X897" s="714"/>
      <c r="Y897" s="714"/>
    </row>
    <row r="898" spans="1:25" s="185" customFormat="1" ht="22.5" customHeight="1" thickTop="1" thickBot="1">
      <c r="A898" s="594"/>
      <c r="B898" s="675"/>
      <c r="C898" s="675"/>
      <c r="D898" s="675"/>
      <c r="E898" s="675"/>
      <c r="F898" s="675"/>
      <c r="G898" s="675"/>
      <c r="H898" s="706"/>
      <c r="I898" s="706"/>
      <c r="J898" s="706"/>
      <c r="K898" s="670"/>
      <c r="L898" s="680"/>
      <c r="M898" s="680"/>
      <c r="N898" s="680"/>
      <c r="O898" s="680"/>
      <c r="P898" s="680"/>
      <c r="Q898" s="680"/>
      <c r="R898" s="680"/>
      <c r="S898" s="680"/>
      <c r="T898" s="680"/>
      <c r="U898" s="680"/>
      <c r="V898" s="680"/>
      <c r="W898" s="680"/>
      <c r="X898" s="714"/>
      <c r="Y898" s="714"/>
    </row>
    <row r="899" spans="1:25" s="185" customFormat="1" ht="22.5" customHeight="1" thickTop="1" thickBot="1">
      <c r="A899" s="594"/>
      <c r="B899" s="675"/>
      <c r="C899" s="675"/>
      <c r="D899" s="675"/>
      <c r="E899" s="675"/>
      <c r="F899" s="675"/>
      <c r="G899" s="675"/>
      <c r="H899" s="706"/>
      <c r="I899" s="706"/>
      <c r="J899" s="706"/>
      <c r="K899" s="670"/>
      <c r="L899" s="680"/>
      <c r="M899" s="680"/>
      <c r="N899" s="680"/>
      <c r="O899" s="680"/>
      <c r="P899" s="680"/>
      <c r="Q899" s="680"/>
      <c r="R899" s="680"/>
      <c r="S899" s="680"/>
      <c r="T899" s="680"/>
      <c r="U899" s="680"/>
      <c r="V899" s="680"/>
      <c r="W899" s="680"/>
      <c r="X899" s="714"/>
      <c r="Y899" s="714"/>
    </row>
    <row r="900" spans="1:25" s="185" customFormat="1" ht="22.5" customHeight="1" thickTop="1" thickBot="1">
      <c r="A900" s="594"/>
      <c r="B900" s="675"/>
      <c r="C900" s="675"/>
      <c r="D900" s="675"/>
      <c r="E900" s="675"/>
      <c r="F900" s="675"/>
      <c r="G900" s="675"/>
      <c r="H900" s="675"/>
      <c r="I900" s="675"/>
      <c r="J900" s="675"/>
      <c r="K900" s="671"/>
      <c r="L900" s="678"/>
      <c r="M900" s="678"/>
      <c r="N900" s="678"/>
      <c r="O900" s="678"/>
      <c r="P900" s="678"/>
      <c r="Q900" s="678"/>
      <c r="R900" s="678"/>
      <c r="S900" s="678"/>
      <c r="T900" s="678"/>
      <c r="U900" s="678"/>
      <c r="V900" s="678"/>
      <c r="W900" s="678"/>
      <c r="X900" s="714"/>
      <c r="Y900" s="714"/>
    </row>
    <row r="901" spans="1:25" s="185" customFormat="1" ht="22.5" customHeight="1" thickTop="1" thickBot="1">
      <c r="A901" s="594"/>
      <c r="B901" s="675"/>
      <c r="C901" s="675"/>
      <c r="D901" s="675"/>
      <c r="E901" s="675"/>
      <c r="F901" s="675"/>
      <c r="G901" s="675"/>
      <c r="H901" s="675"/>
      <c r="I901" s="675"/>
      <c r="J901" s="675"/>
      <c r="K901" s="671"/>
      <c r="L901" s="678"/>
      <c r="M901" s="678"/>
      <c r="N901" s="678"/>
      <c r="O901" s="678"/>
      <c r="P901" s="678"/>
      <c r="Q901" s="678"/>
      <c r="R901" s="678"/>
      <c r="S901" s="678"/>
      <c r="T901" s="678"/>
      <c r="U901" s="678"/>
      <c r="V901" s="678"/>
      <c r="W901" s="678"/>
      <c r="X901" s="714"/>
      <c r="Y901" s="714"/>
    </row>
    <row r="902" spans="1:25" s="185" customFormat="1" ht="22.5" customHeight="1" thickTop="1" thickBot="1">
      <c r="A902" s="594"/>
      <c r="B902" s="675"/>
      <c r="C902" s="675"/>
      <c r="D902" s="675"/>
      <c r="E902" s="675"/>
      <c r="F902" s="675"/>
      <c r="G902" s="675"/>
      <c r="H902" s="675"/>
      <c r="I902" s="675"/>
      <c r="J902" s="675"/>
      <c r="K902" s="671"/>
      <c r="L902" s="678"/>
      <c r="M902" s="678"/>
      <c r="N902" s="678"/>
      <c r="O902" s="678"/>
      <c r="P902" s="678"/>
      <c r="Q902" s="678"/>
      <c r="R902" s="678"/>
      <c r="S902" s="678"/>
      <c r="T902" s="678"/>
      <c r="U902" s="678"/>
      <c r="V902" s="678"/>
      <c r="W902" s="678"/>
      <c r="X902" s="714"/>
      <c r="Y902" s="714"/>
    </row>
    <row r="903" spans="1:25" s="185" customFormat="1" ht="22.5" customHeight="1" thickTop="1" thickBot="1">
      <c r="A903" s="594"/>
      <c r="B903" s="675"/>
      <c r="C903" s="675"/>
      <c r="D903" s="675"/>
      <c r="E903" s="675"/>
      <c r="F903" s="675"/>
      <c r="G903" s="675"/>
      <c r="H903" s="675"/>
      <c r="I903" s="675"/>
      <c r="J903" s="675"/>
      <c r="K903" s="671"/>
      <c r="L903" s="678"/>
      <c r="M903" s="678"/>
      <c r="N903" s="678"/>
      <c r="O903" s="678"/>
      <c r="P903" s="678"/>
      <c r="Q903" s="678"/>
      <c r="R903" s="678"/>
      <c r="S903" s="678"/>
      <c r="T903" s="678"/>
      <c r="U903" s="678"/>
      <c r="V903" s="678"/>
      <c r="W903" s="678"/>
      <c r="X903" s="714"/>
      <c r="Y903" s="714"/>
    </row>
    <row r="904" spans="1:25" s="185" customFormat="1" ht="22.5" customHeight="1" thickTop="1" thickBot="1">
      <c r="A904" s="594"/>
      <c r="B904" s="675"/>
      <c r="C904" s="675"/>
      <c r="D904" s="675"/>
      <c r="E904" s="675"/>
      <c r="F904" s="675"/>
      <c r="G904" s="675"/>
      <c r="H904" s="675"/>
      <c r="I904" s="675"/>
      <c r="J904" s="675"/>
      <c r="K904" s="671"/>
      <c r="L904" s="678"/>
      <c r="M904" s="678"/>
      <c r="N904" s="678"/>
      <c r="O904" s="678"/>
      <c r="P904" s="678"/>
      <c r="Q904" s="678"/>
      <c r="R904" s="678"/>
      <c r="S904" s="678"/>
      <c r="T904" s="678"/>
      <c r="U904" s="678"/>
      <c r="V904" s="678"/>
      <c r="W904" s="678"/>
      <c r="X904" s="714"/>
      <c r="Y904" s="714"/>
    </row>
    <row r="905" spans="1:25" s="185" customFormat="1" ht="22.5" customHeight="1" thickTop="1" thickBot="1">
      <c r="A905" s="594"/>
      <c r="B905" s="675"/>
      <c r="C905" s="675"/>
      <c r="D905" s="675"/>
      <c r="E905" s="675"/>
      <c r="F905" s="675"/>
      <c r="G905" s="675"/>
      <c r="H905" s="675"/>
      <c r="I905" s="675"/>
      <c r="J905" s="675"/>
      <c r="K905" s="671"/>
      <c r="L905" s="678"/>
      <c r="M905" s="678"/>
      <c r="N905" s="678"/>
      <c r="O905" s="678"/>
      <c r="P905" s="678"/>
      <c r="Q905" s="678"/>
      <c r="R905" s="678"/>
      <c r="S905" s="678"/>
      <c r="T905" s="678"/>
      <c r="U905" s="678"/>
      <c r="V905" s="678"/>
      <c r="W905" s="678"/>
      <c r="X905" s="714"/>
      <c r="Y905" s="714"/>
    </row>
    <row r="906" spans="1:25" s="185" customFormat="1" ht="22.5" customHeight="1" thickTop="1" thickBot="1">
      <c r="A906" s="594"/>
      <c r="B906" s="675"/>
      <c r="C906" s="675"/>
      <c r="D906" s="675"/>
      <c r="E906" s="675"/>
      <c r="F906" s="675"/>
      <c r="G906" s="675"/>
      <c r="H906" s="675"/>
      <c r="I906" s="675"/>
      <c r="J906" s="675"/>
      <c r="K906" s="671"/>
      <c r="L906" s="678"/>
      <c r="M906" s="678"/>
      <c r="N906" s="678"/>
      <c r="O906" s="678"/>
      <c r="P906" s="678"/>
      <c r="Q906" s="678"/>
      <c r="R906" s="678"/>
      <c r="S906" s="678"/>
      <c r="T906" s="678"/>
      <c r="U906" s="678"/>
      <c r="V906" s="678"/>
      <c r="W906" s="678"/>
      <c r="X906" s="714"/>
      <c r="Y906" s="714"/>
    </row>
    <row r="907" spans="1:25" s="185" customFormat="1" ht="22.5" customHeight="1" thickTop="1" thickBot="1">
      <c r="A907" s="594"/>
      <c r="B907" s="675"/>
      <c r="C907" s="675"/>
      <c r="D907" s="675"/>
      <c r="E907" s="675"/>
      <c r="F907" s="675"/>
      <c r="G907" s="675"/>
      <c r="H907" s="675"/>
      <c r="I907" s="675"/>
      <c r="J907" s="675"/>
      <c r="K907" s="671"/>
      <c r="L907" s="678"/>
      <c r="M907" s="678"/>
      <c r="N907" s="678"/>
      <c r="O907" s="678"/>
      <c r="P907" s="678"/>
      <c r="Q907" s="678"/>
      <c r="R907" s="678"/>
      <c r="S907" s="678"/>
      <c r="T907" s="678"/>
      <c r="U907" s="678"/>
      <c r="V907" s="678"/>
      <c r="W907" s="678"/>
      <c r="X907" s="714"/>
      <c r="Y907" s="714"/>
    </row>
    <row r="908" spans="1:25" s="185" customFormat="1" ht="22.5" customHeight="1" thickTop="1" thickBot="1">
      <c r="A908" s="594"/>
      <c r="B908" s="675"/>
      <c r="C908" s="675"/>
      <c r="D908" s="675"/>
      <c r="E908" s="675"/>
      <c r="F908" s="675"/>
      <c r="G908" s="675"/>
      <c r="H908" s="675"/>
      <c r="I908" s="675"/>
      <c r="J908" s="675"/>
      <c r="K908" s="671"/>
      <c r="L908" s="678"/>
      <c r="M908" s="678"/>
      <c r="N908" s="678"/>
      <c r="O908" s="678"/>
      <c r="P908" s="678"/>
      <c r="Q908" s="678"/>
      <c r="R908" s="678"/>
      <c r="S908" s="678"/>
      <c r="T908" s="678"/>
      <c r="U908" s="678"/>
      <c r="V908" s="678"/>
      <c r="W908" s="678"/>
      <c r="X908" s="714"/>
      <c r="Y908" s="714"/>
    </row>
    <row r="909" spans="1:25" s="185" customFormat="1" ht="22.5" customHeight="1" thickTop="1" thickBot="1">
      <c r="A909" s="594"/>
      <c r="B909" s="675"/>
      <c r="C909" s="675"/>
      <c r="D909" s="675"/>
      <c r="E909" s="675"/>
      <c r="F909" s="675"/>
      <c r="G909" s="675"/>
      <c r="H909" s="675"/>
      <c r="I909" s="675"/>
      <c r="J909" s="675"/>
      <c r="K909" s="671"/>
      <c r="L909" s="678"/>
      <c r="M909" s="678"/>
      <c r="N909" s="678"/>
      <c r="O909" s="678"/>
      <c r="P909" s="678"/>
      <c r="Q909" s="678"/>
      <c r="R909" s="678"/>
      <c r="S909" s="678"/>
      <c r="T909" s="678"/>
      <c r="U909" s="678"/>
      <c r="V909" s="678"/>
      <c r="W909" s="678"/>
      <c r="X909" s="714"/>
      <c r="Y909" s="714"/>
    </row>
    <row r="910" spans="1:25" s="185" customFormat="1" ht="22.5" customHeight="1" thickTop="1" thickBot="1">
      <c r="A910" s="594"/>
      <c r="B910" s="675"/>
      <c r="C910" s="675"/>
      <c r="D910" s="675"/>
      <c r="E910" s="675"/>
      <c r="F910" s="675"/>
      <c r="G910" s="675"/>
      <c r="H910" s="675"/>
      <c r="I910" s="675"/>
      <c r="J910" s="675"/>
      <c r="K910" s="671"/>
      <c r="L910" s="678"/>
      <c r="M910" s="678"/>
      <c r="N910" s="678"/>
      <c r="O910" s="678"/>
      <c r="P910" s="678"/>
      <c r="Q910" s="678"/>
      <c r="R910" s="678"/>
      <c r="S910" s="678"/>
      <c r="T910" s="678"/>
      <c r="U910" s="678"/>
      <c r="V910" s="678"/>
      <c r="W910" s="678"/>
      <c r="X910" s="714"/>
      <c r="Y910" s="714"/>
    </row>
    <row r="911" spans="1:25" s="185" customFormat="1" ht="22.5" customHeight="1" thickTop="1" thickBot="1">
      <c r="A911" s="594"/>
      <c r="B911" s="675"/>
      <c r="C911" s="675"/>
      <c r="D911" s="675"/>
      <c r="E911" s="675"/>
      <c r="F911" s="675"/>
      <c r="G911" s="675"/>
      <c r="H911" s="675"/>
      <c r="I911" s="675"/>
      <c r="J911" s="675"/>
      <c r="K911" s="671"/>
      <c r="L911" s="678"/>
      <c r="M911" s="678"/>
      <c r="N911" s="678"/>
      <c r="O911" s="678"/>
      <c r="P911" s="678"/>
      <c r="Q911" s="678"/>
      <c r="R911" s="678"/>
      <c r="S911" s="678"/>
      <c r="T911" s="678"/>
      <c r="U911" s="678"/>
      <c r="V911" s="678"/>
      <c r="W911" s="678"/>
      <c r="X911" s="714"/>
      <c r="Y911" s="714"/>
    </row>
    <row r="912" spans="1:25" s="185" customFormat="1" ht="22.5" customHeight="1" thickTop="1" thickBot="1">
      <c r="A912" s="594"/>
      <c r="B912" s="675"/>
      <c r="C912" s="675"/>
      <c r="D912" s="675"/>
      <c r="E912" s="675"/>
      <c r="F912" s="675"/>
      <c r="G912" s="675"/>
      <c r="H912" s="675"/>
      <c r="I912" s="675"/>
      <c r="J912" s="675"/>
      <c r="K912" s="671"/>
      <c r="L912" s="678"/>
      <c r="M912" s="678"/>
      <c r="N912" s="678"/>
      <c r="O912" s="678"/>
      <c r="P912" s="678"/>
      <c r="Q912" s="678"/>
      <c r="R912" s="678"/>
      <c r="S912" s="678"/>
      <c r="T912" s="678"/>
      <c r="U912" s="678"/>
      <c r="V912" s="678"/>
      <c r="W912" s="678"/>
      <c r="X912" s="714"/>
      <c r="Y912" s="714"/>
    </row>
    <row r="913" spans="1:25" s="185" customFormat="1" ht="22.5" customHeight="1" thickTop="1" thickBot="1">
      <c r="A913" s="594"/>
      <c r="B913" s="675"/>
      <c r="C913" s="675"/>
      <c r="D913" s="675"/>
      <c r="E913" s="675"/>
      <c r="F913" s="675"/>
      <c r="G913" s="675"/>
      <c r="H913" s="675"/>
      <c r="I913" s="675"/>
      <c r="J913" s="675"/>
      <c r="K913" s="671"/>
      <c r="L913" s="678"/>
      <c r="M913" s="678"/>
      <c r="N913" s="678"/>
      <c r="O913" s="678"/>
      <c r="P913" s="678"/>
      <c r="Q913" s="678"/>
      <c r="R913" s="678"/>
      <c r="S913" s="678"/>
      <c r="T913" s="678"/>
      <c r="U913" s="678"/>
      <c r="V913" s="678"/>
      <c r="W913" s="678"/>
      <c r="X913" s="714"/>
      <c r="Y913" s="714"/>
    </row>
    <row r="914" spans="1:25" s="185" customFormat="1" ht="22.5" customHeight="1" thickTop="1" thickBot="1">
      <c r="A914" s="594"/>
      <c r="B914" s="675"/>
      <c r="C914" s="675"/>
      <c r="D914" s="675"/>
      <c r="E914" s="675"/>
      <c r="F914" s="675"/>
      <c r="G914" s="675"/>
      <c r="H914" s="675"/>
      <c r="I914" s="675"/>
      <c r="J914" s="675"/>
      <c r="K914" s="671"/>
      <c r="L914" s="678"/>
      <c r="M914" s="678"/>
      <c r="N914" s="678"/>
      <c r="O914" s="678"/>
      <c r="P914" s="678"/>
      <c r="Q914" s="678"/>
      <c r="R914" s="678"/>
      <c r="S914" s="678"/>
      <c r="T914" s="678"/>
      <c r="U914" s="678"/>
      <c r="V914" s="678"/>
      <c r="W914" s="678"/>
      <c r="X914" s="714"/>
      <c r="Y914" s="714"/>
    </row>
    <row r="915" spans="1:25" s="185" customFormat="1" ht="22.5" customHeight="1" thickTop="1" thickBot="1">
      <c r="A915" s="594"/>
      <c r="B915" s="675"/>
      <c r="C915" s="675"/>
      <c r="D915" s="675"/>
      <c r="E915" s="675"/>
      <c r="F915" s="675"/>
      <c r="G915" s="675"/>
      <c r="H915" s="675"/>
      <c r="I915" s="675"/>
      <c r="J915" s="675"/>
      <c r="K915" s="671"/>
      <c r="L915" s="678"/>
      <c r="M915" s="678"/>
      <c r="N915" s="678"/>
      <c r="O915" s="678"/>
      <c r="P915" s="678"/>
      <c r="Q915" s="678"/>
      <c r="R915" s="678"/>
      <c r="S915" s="678"/>
      <c r="T915" s="678"/>
      <c r="U915" s="678"/>
      <c r="V915" s="678"/>
      <c r="W915" s="678"/>
      <c r="X915" s="714"/>
      <c r="Y915" s="714"/>
    </row>
    <row r="916" spans="1:25" s="185" customFormat="1" ht="22.5" customHeight="1" thickTop="1" thickBot="1">
      <c r="A916" s="594"/>
      <c r="B916" s="675"/>
      <c r="C916" s="675"/>
      <c r="D916" s="675"/>
      <c r="E916" s="675"/>
      <c r="F916" s="675"/>
      <c r="G916" s="675"/>
      <c r="H916" s="675"/>
      <c r="I916" s="675"/>
      <c r="J916" s="675"/>
      <c r="K916" s="671"/>
      <c r="L916" s="678"/>
      <c r="M916" s="678"/>
      <c r="N916" s="678"/>
      <c r="O916" s="678"/>
      <c r="P916" s="678"/>
      <c r="Q916" s="678"/>
      <c r="R916" s="678"/>
      <c r="S916" s="678"/>
      <c r="T916" s="678"/>
      <c r="U916" s="678"/>
      <c r="V916" s="678"/>
      <c r="W916" s="678"/>
      <c r="X916" s="714"/>
      <c r="Y916" s="714"/>
    </row>
    <row r="917" spans="1:25" s="185" customFormat="1" ht="22.5" customHeight="1" thickTop="1" thickBot="1">
      <c r="A917" s="594"/>
      <c r="B917" s="675"/>
      <c r="C917" s="675"/>
      <c r="D917" s="675"/>
      <c r="E917" s="675"/>
      <c r="F917" s="675"/>
      <c r="G917" s="675"/>
      <c r="H917" s="675"/>
      <c r="I917" s="675"/>
      <c r="J917" s="675"/>
      <c r="K917" s="671"/>
      <c r="L917" s="678"/>
      <c r="M917" s="678"/>
      <c r="N917" s="678"/>
      <c r="O917" s="678"/>
      <c r="P917" s="678"/>
      <c r="Q917" s="678"/>
      <c r="R917" s="678"/>
      <c r="S917" s="678"/>
      <c r="T917" s="678"/>
      <c r="U917" s="678"/>
      <c r="V917" s="678"/>
      <c r="W917" s="678"/>
      <c r="X917" s="714"/>
      <c r="Y917" s="714"/>
    </row>
    <row r="918" spans="1:25" s="185" customFormat="1" ht="22.5" customHeight="1" thickTop="1" thickBot="1">
      <c r="A918" s="594"/>
      <c r="B918" s="675"/>
      <c r="C918" s="675"/>
      <c r="D918" s="675"/>
      <c r="E918" s="675"/>
      <c r="F918" s="675"/>
      <c r="G918" s="675"/>
      <c r="H918" s="675"/>
      <c r="I918" s="675"/>
      <c r="J918" s="675"/>
      <c r="K918" s="671"/>
      <c r="L918" s="678"/>
      <c r="M918" s="678"/>
      <c r="N918" s="678"/>
      <c r="O918" s="678"/>
      <c r="P918" s="678"/>
      <c r="Q918" s="678"/>
      <c r="R918" s="678"/>
      <c r="S918" s="678"/>
      <c r="T918" s="678"/>
      <c r="U918" s="678"/>
      <c r="V918" s="678"/>
      <c r="W918" s="678"/>
      <c r="X918" s="714"/>
      <c r="Y918" s="714"/>
    </row>
    <row r="919" spans="1:25" s="185" customFormat="1" ht="22.5" customHeight="1" thickTop="1" thickBot="1">
      <c r="A919" s="594"/>
      <c r="B919" s="675"/>
      <c r="C919" s="675"/>
      <c r="D919" s="675"/>
      <c r="E919" s="675"/>
      <c r="F919" s="675"/>
      <c r="G919" s="675"/>
      <c r="H919" s="675"/>
      <c r="I919" s="675"/>
      <c r="J919" s="675"/>
      <c r="K919" s="671"/>
      <c r="L919" s="678"/>
      <c r="M919" s="678"/>
      <c r="N919" s="678"/>
      <c r="O919" s="678"/>
      <c r="P919" s="678"/>
      <c r="Q919" s="678"/>
      <c r="R919" s="678"/>
      <c r="S919" s="678"/>
      <c r="T919" s="678"/>
      <c r="U919" s="678"/>
      <c r="V919" s="678"/>
      <c r="W919" s="678"/>
      <c r="X919" s="714"/>
      <c r="Y919" s="714"/>
    </row>
    <row r="920" spans="1:25" s="185" customFormat="1" ht="22.5" customHeight="1" thickTop="1" thickBot="1">
      <c r="A920" s="594"/>
      <c r="B920" s="675"/>
      <c r="C920" s="675"/>
      <c r="D920" s="675"/>
      <c r="E920" s="675"/>
      <c r="F920" s="675"/>
      <c r="G920" s="675"/>
      <c r="H920" s="675"/>
      <c r="I920" s="675"/>
      <c r="J920" s="675"/>
      <c r="K920" s="671"/>
      <c r="L920" s="678"/>
      <c r="M920" s="678"/>
      <c r="N920" s="678"/>
      <c r="O920" s="678"/>
      <c r="P920" s="678"/>
      <c r="Q920" s="678"/>
      <c r="R920" s="678"/>
      <c r="S920" s="678"/>
      <c r="T920" s="678"/>
      <c r="U920" s="678"/>
      <c r="V920" s="678"/>
      <c r="W920" s="678"/>
      <c r="X920" s="714"/>
      <c r="Y920" s="714"/>
    </row>
    <row r="921" spans="1:25" s="185" customFormat="1" ht="22.5" customHeight="1" thickTop="1" thickBot="1">
      <c r="A921" s="594"/>
      <c r="B921" s="675"/>
      <c r="C921" s="675"/>
      <c r="D921" s="675"/>
      <c r="E921" s="675"/>
      <c r="F921" s="675"/>
      <c r="G921" s="675"/>
      <c r="H921" s="675"/>
      <c r="I921" s="675"/>
      <c r="J921" s="675"/>
      <c r="K921" s="671"/>
      <c r="L921" s="678"/>
      <c r="M921" s="678"/>
      <c r="N921" s="678"/>
      <c r="O921" s="678"/>
      <c r="P921" s="678"/>
      <c r="Q921" s="678"/>
      <c r="R921" s="678"/>
      <c r="S921" s="678"/>
      <c r="T921" s="678"/>
      <c r="U921" s="678"/>
      <c r="V921" s="678"/>
      <c r="W921" s="678"/>
      <c r="X921" s="714"/>
      <c r="Y921" s="714"/>
    </row>
    <row r="922" spans="1:25" s="185" customFormat="1" ht="22.5" customHeight="1" thickTop="1" thickBot="1">
      <c r="A922" s="594"/>
      <c r="B922" s="675"/>
      <c r="C922" s="675"/>
      <c r="D922" s="675"/>
      <c r="E922" s="675"/>
      <c r="F922" s="675"/>
      <c r="G922" s="675"/>
      <c r="H922" s="675"/>
      <c r="I922" s="675"/>
      <c r="J922" s="675"/>
      <c r="K922" s="671"/>
      <c r="L922" s="678"/>
      <c r="M922" s="678"/>
      <c r="N922" s="678"/>
      <c r="O922" s="678"/>
      <c r="P922" s="678"/>
      <c r="Q922" s="678"/>
      <c r="R922" s="678"/>
      <c r="S922" s="678"/>
      <c r="T922" s="678"/>
      <c r="U922" s="678"/>
      <c r="V922" s="678"/>
      <c r="W922" s="678"/>
      <c r="X922" s="714"/>
      <c r="Y922" s="714"/>
    </row>
    <row r="923" spans="1:25" s="185" customFormat="1" ht="22.5" customHeight="1" thickTop="1" thickBot="1">
      <c r="A923" s="594"/>
      <c r="B923" s="675"/>
      <c r="C923" s="675"/>
      <c r="D923" s="675"/>
      <c r="E923" s="675"/>
      <c r="F923" s="675"/>
      <c r="G923" s="675"/>
      <c r="H923" s="675"/>
      <c r="I923" s="675"/>
      <c r="J923" s="675"/>
      <c r="K923" s="671"/>
      <c r="L923" s="678"/>
      <c r="M923" s="678"/>
      <c r="N923" s="678"/>
      <c r="O923" s="678"/>
      <c r="P923" s="678"/>
      <c r="Q923" s="678"/>
      <c r="R923" s="678"/>
      <c r="S923" s="678"/>
      <c r="T923" s="678"/>
      <c r="U923" s="678"/>
      <c r="V923" s="678"/>
      <c r="W923" s="678"/>
      <c r="X923" s="714"/>
      <c r="Y923" s="714"/>
    </row>
    <row r="924" spans="1:25" s="185" customFormat="1" ht="22.5" customHeight="1" thickTop="1" thickBot="1">
      <c r="A924" s="594"/>
      <c r="B924" s="675"/>
      <c r="C924" s="675"/>
      <c r="D924" s="675"/>
      <c r="E924" s="675"/>
      <c r="F924" s="675"/>
      <c r="G924" s="675"/>
      <c r="H924" s="706"/>
      <c r="I924" s="706"/>
      <c r="J924" s="706"/>
      <c r="K924" s="670"/>
      <c r="L924" s="680"/>
      <c r="M924" s="680"/>
      <c r="N924" s="680"/>
      <c r="O924" s="680"/>
      <c r="P924" s="680"/>
      <c r="Q924" s="680"/>
      <c r="R924" s="680"/>
      <c r="S924" s="680"/>
      <c r="T924" s="680"/>
      <c r="U924" s="680"/>
      <c r="V924" s="680"/>
      <c r="W924" s="680"/>
      <c r="X924" s="714"/>
      <c r="Y924" s="714"/>
    </row>
    <row r="925" spans="1:25" s="185" customFormat="1" ht="22.5" customHeight="1" thickTop="1" thickBot="1">
      <c r="A925" s="594"/>
      <c r="B925" s="675"/>
      <c r="C925" s="675"/>
      <c r="D925" s="675"/>
      <c r="E925" s="675"/>
      <c r="F925" s="675"/>
      <c r="G925" s="675"/>
      <c r="H925" s="675"/>
      <c r="I925" s="675"/>
      <c r="J925" s="675"/>
      <c r="K925" s="671"/>
      <c r="L925" s="678"/>
      <c r="M925" s="678"/>
      <c r="N925" s="678"/>
      <c r="O925" s="678"/>
      <c r="P925" s="678"/>
      <c r="Q925" s="678"/>
      <c r="R925" s="678"/>
      <c r="S925" s="678"/>
      <c r="T925" s="678"/>
      <c r="U925" s="678"/>
      <c r="V925" s="678"/>
      <c r="W925" s="678"/>
      <c r="X925" s="714"/>
      <c r="Y925" s="714"/>
    </row>
    <row r="926" spans="1:25" s="185" customFormat="1" ht="22.5" customHeight="1" thickTop="1" thickBot="1">
      <c r="A926" s="594"/>
      <c r="B926" s="675"/>
      <c r="C926" s="675"/>
      <c r="D926" s="675"/>
      <c r="E926" s="675"/>
      <c r="F926" s="675"/>
      <c r="G926" s="675"/>
      <c r="H926" s="675"/>
      <c r="I926" s="675"/>
      <c r="J926" s="675"/>
      <c r="K926" s="671"/>
      <c r="L926" s="678"/>
      <c r="M926" s="678"/>
      <c r="N926" s="678"/>
      <c r="O926" s="678"/>
      <c r="P926" s="678"/>
      <c r="Q926" s="678"/>
      <c r="R926" s="678"/>
      <c r="S926" s="678"/>
      <c r="T926" s="678"/>
      <c r="U926" s="678"/>
      <c r="V926" s="678"/>
      <c r="W926" s="678"/>
      <c r="X926" s="714"/>
      <c r="Y926" s="714"/>
    </row>
    <row r="927" spans="1:25" s="185" customFormat="1" ht="22.5" customHeight="1" thickTop="1" thickBot="1">
      <c r="A927" s="594"/>
      <c r="B927" s="675"/>
      <c r="C927" s="675"/>
      <c r="D927" s="675"/>
      <c r="E927" s="675"/>
      <c r="F927" s="675"/>
      <c r="G927" s="675"/>
      <c r="H927" s="675"/>
      <c r="I927" s="675"/>
      <c r="J927" s="675"/>
      <c r="K927" s="671"/>
      <c r="L927" s="678"/>
      <c r="M927" s="678"/>
      <c r="N927" s="678"/>
      <c r="O927" s="678"/>
      <c r="P927" s="678"/>
      <c r="Q927" s="678"/>
      <c r="R927" s="678"/>
      <c r="S927" s="678"/>
      <c r="T927" s="678"/>
      <c r="U927" s="678"/>
      <c r="V927" s="678"/>
      <c r="W927" s="678"/>
      <c r="X927" s="714"/>
      <c r="Y927" s="714"/>
    </row>
    <row r="928" spans="1:25" s="185" customFormat="1" ht="22.5" customHeight="1" thickTop="1" thickBot="1">
      <c r="A928" s="594"/>
      <c r="B928" s="675"/>
      <c r="C928" s="675"/>
      <c r="D928" s="675"/>
      <c r="E928" s="675"/>
      <c r="F928" s="675"/>
      <c r="G928" s="675"/>
      <c r="H928" s="675"/>
      <c r="I928" s="675"/>
      <c r="J928" s="675"/>
      <c r="K928" s="671"/>
      <c r="L928" s="678"/>
      <c r="M928" s="678"/>
      <c r="N928" s="678"/>
      <c r="O928" s="678"/>
      <c r="P928" s="678"/>
      <c r="Q928" s="678"/>
      <c r="R928" s="678"/>
      <c r="S928" s="678"/>
      <c r="T928" s="678"/>
      <c r="U928" s="678"/>
      <c r="V928" s="678"/>
      <c r="W928" s="678"/>
      <c r="X928" s="714"/>
      <c r="Y928" s="714"/>
    </row>
    <row r="929" spans="1:25" s="185" customFormat="1" ht="22.5" customHeight="1" thickTop="1" thickBot="1">
      <c r="A929" s="594"/>
      <c r="B929" s="675"/>
      <c r="C929" s="675"/>
      <c r="D929" s="675"/>
      <c r="E929" s="675"/>
      <c r="F929" s="675"/>
      <c r="G929" s="675"/>
      <c r="H929" s="675"/>
      <c r="I929" s="675"/>
      <c r="J929" s="675"/>
      <c r="K929" s="671"/>
      <c r="L929" s="678"/>
      <c r="M929" s="678"/>
      <c r="N929" s="678"/>
      <c r="O929" s="678"/>
      <c r="P929" s="678"/>
      <c r="Q929" s="678"/>
      <c r="R929" s="678"/>
      <c r="S929" s="678"/>
      <c r="T929" s="678"/>
      <c r="U929" s="678"/>
      <c r="V929" s="678"/>
      <c r="W929" s="678"/>
      <c r="X929" s="714"/>
      <c r="Y929" s="714"/>
    </row>
    <row r="930" spans="1:25" s="185" customFormat="1" ht="22.5" customHeight="1" thickTop="1" thickBot="1">
      <c r="A930" s="594"/>
      <c r="B930" s="675"/>
      <c r="C930" s="675"/>
      <c r="D930" s="675"/>
      <c r="E930" s="675"/>
      <c r="F930" s="675"/>
      <c r="G930" s="675"/>
      <c r="H930" s="675"/>
      <c r="I930" s="675"/>
      <c r="J930" s="675"/>
      <c r="K930" s="671"/>
      <c r="L930" s="678"/>
      <c r="M930" s="678"/>
      <c r="N930" s="678"/>
      <c r="O930" s="678"/>
      <c r="P930" s="678"/>
      <c r="Q930" s="678"/>
      <c r="R930" s="678"/>
      <c r="S930" s="678"/>
      <c r="T930" s="678"/>
      <c r="U930" s="678"/>
      <c r="V930" s="678"/>
      <c r="W930" s="678"/>
      <c r="X930" s="714"/>
      <c r="Y930" s="714"/>
    </row>
    <row r="931" spans="1:25" s="185" customFormat="1" ht="22.5" customHeight="1" thickTop="1" thickBot="1">
      <c r="A931" s="594"/>
      <c r="B931" s="675"/>
      <c r="C931" s="675"/>
      <c r="D931" s="675"/>
      <c r="E931" s="675"/>
      <c r="F931" s="675"/>
      <c r="G931" s="675"/>
      <c r="H931" s="675"/>
      <c r="I931" s="675"/>
      <c r="J931" s="675"/>
      <c r="K931" s="671"/>
      <c r="L931" s="678"/>
      <c r="M931" s="678"/>
      <c r="N931" s="678"/>
      <c r="O931" s="678"/>
      <c r="P931" s="678"/>
      <c r="Q931" s="678"/>
      <c r="R931" s="678"/>
      <c r="S931" s="678"/>
      <c r="T931" s="678"/>
      <c r="U931" s="678"/>
      <c r="V931" s="678"/>
      <c r="W931" s="678"/>
      <c r="X931" s="714"/>
      <c r="Y931" s="714"/>
    </row>
    <row r="932" spans="1:25" s="185" customFormat="1" ht="22.5" customHeight="1" thickTop="1" thickBot="1">
      <c r="A932" s="594"/>
      <c r="B932" s="675"/>
      <c r="C932" s="675"/>
      <c r="D932" s="675"/>
      <c r="E932" s="675"/>
      <c r="F932" s="675"/>
      <c r="G932" s="675"/>
      <c r="H932" s="675"/>
      <c r="I932" s="675"/>
      <c r="J932" s="675"/>
      <c r="K932" s="671"/>
      <c r="L932" s="678"/>
      <c r="M932" s="678"/>
      <c r="N932" s="678"/>
      <c r="O932" s="678"/>
      <c r="P932" s="678"/>
      <c r="Q932" s="678"/>
      <c r="R932" s="678"/>
      <c r="S932" s="678"/>
      <c r="T932" s="678"/>
      <c r="U932" s="678"/>
      <c r="V932" s="678"/>
      <c r="W932" s="678"/>
      <c r="X932" s="714"/>
      <c r="Y932" s="714"/>
    </row>
    <row r="933" spans="1:25" s="185" customFormat="1" ht="22.5" customHeight="1" thickTop="1" thickBot="1">
      <c r="A933" s="594"/>
      <c r="B933" s="675"/>
      <c r="C933" s="675"/>
      <c r="D933" s="675"/>
      <c r="E933" s="675"/>
      <c r="F933" s="675"/>
      <c r="G933" s="675"/>
      <c r="H933" s="675"/>
      <c r="I933" s="675"/>
      <c r="J933" s="675"/>
      <c r="K933" s="671"/>
      <c r="L933" s="678"/>
      <c r="M933" s="678"/>
      <c r="N933" s="678"/>
      <c r="O933" s="678"/>
      <c r="P933" s="678"/>
      <c r="Q933" s="678"/>
      <c r="R933" s="678"/>
      <c r="S933" s="678"/>
      <c r="T933" s="678"/>
      <c r="U933" s="678"/>
      <c r="V933" s="678"/>
      <c r="W933" s="678"/>
      <c r="X933" s="714"/>
      <c r="Y933" s="714"/>
    </row>
    <row r="934" spans="1:25" s="185" customFormat="1" ht="22.5" customHeight="1" thickTop="1" thickBot="1">
      <c r="A934" s="594"/>
      <c r="B934" s="675"/>
      <c r="C934" s="675"/>
      <c r="D934" s="675"/>
      <c r="E934" s="675"/>
      <c r="F934" s="675"/>
      <c r="G934" s="675"/>
      <c r="H934" s="675"/>
      <c r="I934" s="675"/>
      <c r="J934" s="675"/>
      <c r="K934" s="671"/>
      <c r="L934" s="678"/>
      <c r="M934" s="678"/>
      <c r="N934" s="678"/>
      <c r="O934" s="678"/>
      <c r="P934" s="678"/>
      <c r="Q934" s="678"/>
      <c r="R934" s="678"/>
      <c r="S934" s="678"/>
      <c r="T934" s="678"/>
      <c r="U934" s="678"/>
      <c r="V934" s="678"/>
      <c r="W934" s="678"/>
      <c r="X934" s="714"/>
      <c r="Y934" s="714"/>
    </row>
    <row r="935" spans="1:25" s="185" customFormat="1" ht="22.5" customHeight="1" thickTop="1" thickBot="1">
      <c r="A935" s="594"/>
      <c r="B935" s="675"/>
      <c r="C935" s="675"/>
      <c r="D935" s="675"/>
      <c r="E935" s="675"/>
      <c r="F935" s="675"/>
      <c r="G935" s="675"/>
      <c r="H935" s="675"/>
      <c r="I935" s="675"/>
      <c r="J935" s="675"/>
      <c r="K935" s="671"/>
      <c r="L935" s="678"/>
      <c r="M935" s="678"/>
      <c r="N935" s="678"/>
      <c r="O935" s="678"/>
      <c r="P935" s="678"/>
      <c r="Q935" s="678"/>
      <c r="R935" s="678"/>
      <c r="S935" s="678"/>
      <c r="T935" s="678"/>
      <c r="U935" s="678"/>
      <c r="V935" s="678"/>
      <c r="W935" s="678"/>
      <c r="X935" s="714"/>
      <c r="Y935" s="714"/>
    </row>
    <row r="936" spans="1:25" s="185" customFormat="1" ht="22.5" customHeight="1" thickTop="1" thickBot="1">
      <c r="A936" s="594"/>
      <c r="B936" s="675"/>
      <c r="C936" s="675"/>
      <c r="D936" s="675"/>
      <c r="E936" s="675"/>
      <c r="F936" s="675"/>
      <c r="G936" s="675"/>
      <c r="H936" s="675"/>
      <c r="I936" s="675"/>
      <c r="J936" s="675"/>
      <c r="K936" s="671"/>
      <c r="L936" s="678"/>
      <c r="M936" s="678"/>
      <c r="N936" s="678"/>
      <c r="O936" s="678"/>
      <c r="P936" s="678"/>
      <c r="Q936" s="678"/>
      <c r="R936" s="678"/>
      <c r="S936" s="678"/>
      <c r="T936" s="678"/>
      <c r="U936" s="678"/>
      <c r="V936" s="678"/>
      <c r="W936" s="678"/>
      <c r="X936" s="714"/>
      <c r="Y936" s="714"/>
    </row>
    <row r="937" spans="1:25" s="185" customFormat="1" ht="22.5" customHeight="1" thickTop="1" thickBot="1">
      <c r="A937" s="594"/>
      <c r="B937" s="675"/>
      <c r="C937" s="675"/>
      <c r="D937" s="675"/>
      <c r="E937" s="675"/>
      <c r="F937" s="675"/>
      <c r="G937" s="675"/>
      <c r="H937" s="675"/>
      <c r="I937" s="675"/>
      <c r="J937" s="675"/>
      <c r="K937" s="671"/>
      <c r="L937" s="678"/>
      <c r="M937" s="678"/>
      <c r="N937" s="678"/>
      <c r="O937" s="678"/>
      <c r="P937" s="678"/>
      <c r="Q937" s="678"/>
      <c r="R937" s="678"/>
      <c r="S937" s="678"/>
      <c r="T937" s="678"/>
      <c r="U937" s="678"/>
      <c r="V937" s="678"/>
      <c r="W937" s="678"/>
      <c r="X937" s="714"/>
      <c r="Y937" s="714"/>
    </row>
    <row r="938" spans="1:25" s="185" customFormat="1" ht="22.5" customHeight="1" thickTop="1" thickBot="1">
      <c r="A938" s="594"/>
      <c r="B938" s="675"/>
      <c r="C938" s="675"/>
      <c r="D938" s="675"/>
      <c r="E938" s="675"/>
      <c r="F938" s="675"/>
      <c r="G938" s="675"/>
      <c r="H938" s="675"/>
      <c r="I938" s="675"/>
      <c r="J938" s="675"/>
      <c r="K938" s="671"/>
      <c r="L938" s="678"/>
      <c r="M938" s="678"/>
      <c r="N938" s="678"/>
      <c r="O938" s="678"/>
      <c r="P938" s="678"/>
      <c r="Q938" s="678"/>
      <c r="R938" s="678"/>
      <c r="S938" s="678"/>
      <c r="T938" s="678"/>
      <c r="U938" s="678"/>
      <c r="V938" s="678"/>
      <c r="W938" s="678"/>
      <c r="X938" s="714"/>
      <c r="Y938" s="714"/>
    </row>
    <row r="939" spans="1:25" s="185" customFormat="1" ht="22.5" customHeight="1" thickTop="1" thickBot="1">
      <c r="A939" s="594"/>
      <c r="B939" s="675"/>
      <c r="C939" s="675"/>
      <c r="D939" s="675"/>
      <c r="E939" s="675"/>
      <c r="F939" s="675"/>
      <c r="G939" s="675"/>
      <c r="H939" s="675"/>
      <c r="I939" s="675"/>
      <c r="J939" s="675"/>
      <c r="K939" s="671"/>
      <c r="L939" s="678"/>
      <c r="M939" s="678"/>
      <c r="N939" s="678"/>
      <c r="O939" s="678"/>
      <c r="P939" s="678"/>
      <c r="Q939" s="678"/>
      <c r="R939" s="678"/>
      <c r="S939" s="678"/>
      <c r="T939" s="678"/>
      <c r="U939" s="678"/>
      <c r="V939" s="678"/>
      <c r="W939" s="678"/>
      <c r="X939" s="714"/>
      <c r="Y939" s="714"/>
    </row>
    <row r="940" spans="1:25" s="185" customFormat="1" ht="22.5" customHeight="1" thickTop="1" thickBot="1">
      <c r="A940" s="594"/>
      <c r="B940" s="675"/>
      <c r="C940" s="675"/>
      <c r="D940" s="675"/>
      <c r="E940" s="675"/>
      <c r="F940" s="675"/>
      <c r="G940" s="675"/>
      <c r="H940" s="675"/>
      <c r="I940" s="675"/>
      <c r="J940" s="675"/>
      <c r="K940" s="671"/>
      <c r="L940" s="678"/>
      <c r="M940" s="678"/>
      <c r="N940" s="678"/>
      <c r="O940" s="678"/>
      <c r="P940" s="678"/>
      <c r="Q940" s="678"/>
      <c r="R940" s="678"/>
      <c r="S940" s="678"/>
      <c r="T940" s="678"/>
      <c r="U940" s="678"/>
      <c r="V940" s="678"/>
      <c r="W940" s="678"/>
      <c r="X940" s="714"/>
      <c r="Y940" s="714"/>
    </row>
    <row r="941" spans="1:25" s="185" customFormat="1" ht="22.5" customHeight="1" thickTop="1" thickBot="1">
      <c r="A941" s="594"/>
      <c r="B941" s="675"/>
      <c r="C941" s="675"/>
      <c r="D941" s="675"/>
      <c r="E941" s="675"/>
      <c r="F941" s="675"/>
      <c r="G941" s="675"/>
      <c r="H941" s="675"/>
      <c r="I941" s="675"/>
      <c r="J941" s="675"/>
      <c r="K941" s="671"/>
      <c r="L941" s="678"/>
      <c r="M941" s="678"/>
      <c r="N941" s="678"/>
      <c r="O941" s="678"/>
      <c r="P941" s="678"/>
      <c r="Q941" s="678"/>
      <c r="R941" s="678"/>
      <c r="S941" s="678"/>
      <c r="T941" s="678"/>
      <c r="U941" s="678"/>
      <c r="V941" s="678"/>
      <c r="W941" s="678"/>
      <c r="X941" s="714"/>
      <c r="Y941" s="714"/>
    </row>
    <row r="942" spans="1:25" s="185" customFormat="1" ht="22.5" customHeight="1" thickTop="1" thickBot="1">
      <c r="A942" s="594"/>
      <c r="B942" s="675"/>
      <c r="C942" s="675"/>
      <c r="D942" s="675"/>
      <c r="E942" s="675"/>
      <c r="F942" s="675"/>
      <c r="G942" s="675"/>
      <c r="H942" s="675"/>
      <c r="I942" s="675"/>
      <c r="J942" s="675"/>
      <c r="K942" s="671"/>
      <c r="L942" s="678"/>
      <c r="M942" s="678"/>
      <c r="N942" s="678"/>
      <c r="O942" s="678"/>
      <c r="P942" s="678"/>
      <c r="Q942" s="678"/>
      <c r="R942" s="678"/>
      <c r="S942" s="678"/>
      <c r="T942" s="678"/>
      <c r="U942" s="678"/>
      <c r="V942" s="678"/>
      <c r="W942" s="678"/>
      <c r="X942" s="714"/>
      <c r="Y942" s="714"/>
    </row>
    <row r="943" spans="1:25" s="185" customFormat="1" ht="22.5" customHeight="1" thickTop="1" thickBot="1">
      <c r="A943" s="594"/>
      <c r="B943" s="675"/>
      <c r="C943" s="675"/>
      <c r="D943" s="675"/>
      <c r="E943" s="675"/>
      <c r="F943" s="675"/>
      <c r="G943" s="675"/>
      <c r="H943" s="675"/>
      <c r="I943" s="675"/>
      <c r="J943" s="675"/>
      <c r="K943" s="671"/>
      <c r="L943" s="678"/>
      <c r="M943" s="678"/>
      <c r="N943" s="678"/>
      <c r="O943" s="678"/>
      <c r="P943" s="678"/>
      <c r="Q943" s="678"/>
      <c r="R943" s="678"/>
      <c r="S943" s="678"/>
      <c r="T943" s="678"/>
      <c r="U943" s="678"/>
      <c r="V943" s="678"/>
      <c r="W943" s="678"/>
      <c r="X943" s="714"/>
      <c r="Y943" s="714"/>
    </row>
    <row r="944" spans="1:25" s="185" customFormat="1" ht="22.5" customHeight="1" thickTop="1" thickBot="1">
      <c r="A944" s="594"/>
      <c r="B944" s="675"/>
      <c r="C944" s="675"/>
      <c r="D944" s="675"/>
      <c r="E944" s="675"/>
      <c r="F944" s="675"/>
      <c r="G944" s="675"/>
      <c r="H944" s="675"/>
      <c r="I944" s="675"/>
      <c r="J944" s="675"/>
      <c r="K944" s="671"/>
      <c r="L944" s="678"/>
      <c r="M944" s="678"/>
      <c r="N944" s="678"/>
      <c r="O944" s="678"/>
      <c r="P944" s="678"/>
      <c r="Q944" s="678"/>
      <c r="R944" s="678"/>
      <c r="S944" s="678"/>
      <c r="T944" s="678"/>
      <c r="U944" s="678"/>
      <c r="V944" s="678"/>
      <c r="W944" s="678"/>
      <c r="X944" s="714"/>
      <c r="Y944" s="714"/>
    </row>
    <row r="945" spans="1:25" s="185" customFormat="1" ht="22.5" customHeight="1" thickTop="1" thickBot="1">
      <c r="A945" s="594"/>
      <c r="B945" s="675"/>
      <c r="C945" s="675"/>
      <c r="D945" s="675"/>
      <c r="E945" s="675"/>
      <c r="F945" s="675"/>
      <c r="G945" s="675"/>
      <c r="H945" s="675"/>
      <c r="I945" s="675"/>
      <c r="J945" s="675"/>
      <c r="K945" s="671"/>
      <c r="L945" s="678"/>
      <c r="M945" s="678"/>
      <c r="N945" s="678"/>
      <c r="O945" s="678"/>
      <c r="P945" s="678"/>
      <c r="Q945" s="678"/>
      <c r="R945" s="678"/>
      <c r="S945" s="678"/>
      <c r="T945" s="678"/>
      <c r="U945" s="678"/>
      <c r="V945" s="678"/>
      <c r="W945" s="678"/>
      <c r="X945" s="714"/>
      <c r="Y945" s="714"/>
    </row>
    <row r="946" spans="1:25" s="185" customFormat="1" ht="22.5" customHeight="1" thickTop="1" thickBot="1">
      <c r="A946" s="594"/>
      <c r="B946" s="675"/>
      <c r="C946" s="675"/>
      <c r="D946" s="675"/>
      <c r="E946" s="675"/>
      <c r="F946" s="675"/>
      <c r="G946" s="675"/>
      <c r="H946" s="675"/>
      <c r="I946" s="675"/>
      <c r="J946" s="675"/>
      <c r="K946" s="671"/>
      <c r="L946" s="678"/>
      <c r="M946" s="678"/>
      <c r="N946" s="678"/>
      <c r="O946" s="678"/>
      <c r="P946" s="678"/>
      <c r="Q946" s="678"/>
      <c r="R946" s="678"/>
      <c r="S946" s="678"/>
      <c r="T946" s="678"/>
      <c r="U946" s="678"/>
      <c r="V946" s="678"/>
      <c r="W946" s="678"/>
      <c r="X946" s="714"/>
      <c r="Y946" s="714"/>
    </row>
    <row r="947" spans="1:25" s="185" customFormat="1" ht="22.5" customHeight="1" thickTop="1" thickBot="1">
      <c r="A947" s="594"/>
      <c r="B947" s="675"/>
      <c r="C947" s="675"/>
      <c r="D947" s="675"/>
      <c r="E947" s="675"/>
      <c r="F947" s="675"/>
      <c r="G947" s="675"/>
      <c r="H947" s="675"/>
      <c r="I947" s="675"/>
      <c r="J947" s="675"/>
      <c r="K947" s="671"/>
      <c r="L947" s="678"/>
      <c r="M947" s="678"/>
      <c r="N947" s="678"/>
      <c r="O947" s="678"/>
      <c r="P947" s="678"/>
      <c r="Q947" s="678"/>
      <c r="R947" s="678"/>
      <c r="S947" s="678"/>
      <c r="T947" s="678"/>
      <c r="U947" s="678"/>
      <c r="V947" s="678"/>
      <c r="W947" s="678"/>
      <c r="X947" s="714"/>
      <c r="Y947" s="714"/>
    </row>
    <row r="948" spans="1:25" s="185" customFormat="1" ht="22.5" customHeight="1" thickTop="1" thickBot="1">
      <c r="A948" s="594"/>
      <c r="B948" s="675"/>
      <c r="C948" s="675"/>
      <c r="D948" s="675"/>
      <c r="E948" s="675"/>
      <c r="F948" s="675"/>
      <c r="G948" s="675"/>
      <c r="H948" s="675"/>
      <c r="I948" s="675"/>
      <c r="J948" s="675"/>
      <c r="K948" s="671"/>
      <c r="L948" s="678"/>
      <c r="M948" s="678"/>
      <c r="N948" s="678"/>
      <c r="O948" s="678"/>
      <c r="P948" s="678"/>
      <c r="Q948" s="678"/>
      <c r="R948" s="678"/>
      <c r="S948" s="678"/>
      <c r="T948" s="678"/>
      <c r="U948" s="678"/>
      <c r="V948" s="678"/>
      <c r="W948" s="678"/>
      <c r="X948" s="714"/>
      <c r="Y948" s="714"/>
    </row>
    <row r="949" spans="1:25" s="185" customFormat="1" ht="22.5" customHeight="1" thickTop="1" thickBot="1">
      <c r="A949" s="594"/>
      <c r="B949" s="675"/>
      <c r="C949" s="675"/>
      <c r="D949" s="675"/>
      <c r="E949" s="675"/>
      <c r="F949" s="675"/>
      <c r="G949" s="675"/>
      <c r="H949" s="706"/>
      <c r="I949" s="706"/>
      <c r="J949" s="706"/>
      <c r="K949" s="670"/>
      <c r="L949" s="680"/>
      <c r="M949" s="680"/>
      <c r="N949" s="680"/>
      <c r="O949" s="680"/>
      <c r="P949" s="680"/>
      <c r="Q949" s="680"/>
      <c r="R949" s="680"/>
      <c r="S949" s="680"/>
      <c r="T949" s="680"/>
      <c r="U949" s="680"/>
      <c r="V949" s="680"/>
      <c r="W949" s="680"/>
      <c r="X949" s="714"/>
      <c r="Y949" s="714"/>
    </row>
    <row r="950" spans="1:25" s="185" customFormat="1" ht="22.5" customHeight="1" thickTop="1" thickBot="1">
      <c r="A950" s="594"/>
      <c r="B950" s="675"/>
      <c r="C950" s="675"/>
      <c r="D950" s="675"/>
      <c r="E950" s="675"/>
      <c r="F950" s="675"/>
      <c r="G950" s="675"/>
      <c r="H950" s="675"/>
      <c r="I950" s="675"/>
      <c r="J950" s="675"/>
      <c r="K950" s="671"/>
      <c r="L950" s="678"/>
      <c r="M950" s="678"/>
      <c r="N950" s="678"/>
      <c r="O950" s="678"/>
      <c r="P950" s="678"/>
      <c r="Q950" s="678"/>
      <c r="R950" s="678"/>
      <c r="S950" s="678"/>
      <c r="T950" s="678"/>
      <c r="U950" s="678"/>
      <c r="V950" s="678"/>
      <c r="W950" s="678"/>
      <c r="X950" s="714"/>
      <c r="Y950" s="714"/>
    </row>
    <row r="951" spans="1:25" s="185" customFormat="1" ht="22.5" customHeight="1" thickTop="1" thickBot="1">
      <c r="A951" s="594"/>
      <c r="B951" s="675"/>
      <c r="C951" s="675"/>
      <c r="D951" s="675"/>
      <c r="E951" s="675"/>
      <c r="F951" s="675"/>
      <c r="G951" s="675"/>
      <c r="H951" s="675"/>
      <c r="I951" s="675"/>
      <c r="J951" s="675"/>
      <c r="K951" s="671"/>
      <c r="L951" s="678"/>
      <c r="M951" s="678"/>
      <c r="N951" s="678"/>
      <c r="O951" s="678"/>
      <c r="P951" s="678"/>
      <c r="Q951" s="678"/>
      <c r="R951" s="678"/>
      <c r="S951" s="678"/>
      <c r="T951" s="678"/>
      <c r="U951" s="678"/>
      <c r="V951" s="678"/>
      <c r="W951" s="678"/>
      <c r="X951" s="714"/>
      <c r="Y951" s="714"/>
    </row>
    <row r="952" spans="1:25" s="185" customFormat="1" ht="22.5" customHeight="1" thickTop="1" thickBot="1">
      <c r="A952" s="594"/>
      <c r="B952" s="675"/>
      <c r="C952" s="675"/>
      <c r="D952" s="675"/>
      <c r="E952" s="675"/>
      <c r="F952" s="675"/>
      <c r="G952" s="675"/>
      <c r="H952" s="675"/>
      <c r="I952" s="675"/>
      <c r="J952" s="675"/>
      <c r="K952" s="671"/>
      <c r="L952" s="678"/>
      <c r="M952" s="678"/>
      <c r="N952" s="678"/>
      <c r="O952" s="678"/>
      <c r="P952" s="678"/>
      <c r="Q952" s="678"/>
      <c r="R952" s="678"/>
      <c r="S952" s="678"/>
      <c r="T952" s="678"/>
      <c r="U952" s="678"/>
      <c r="V952" s="678"/>
      <c r="W952" s="678"/>
      <c r="X952" s="714"/>
      <c r="Y952" s="714"/>
    </row>
    <row r="953" spans="1:25" s="185" customFormat="1" ht="22.5" customHeight="1" thickTop="1" thickBot="1">
      <c r="A953" s="594"/>
      <c r="B953" s="675"/>
      <c r="C953" s="675"/>
      <c r="D953" s="675"/>
      <c r="E953" s="675"/>
      <c r="F953" s="675"/>
      <c r="G953" s="675"/>
      <c r="H953" s="675"/>
      <c r="I953" s="675"/>
      <c r="J953" s="675"/>
      <c r="K953" s="671"/>
      <c r="L953" s="678"/>
      <c r="M953" s="678"/>
      <c r="N953" s="678"/>
      <c r="O953" s="678"/>
      <c r="P953" s="678"/>
      <c r="Q953" s="678"/>
      <c r="R953" s="678"/>
      <c r="S953" s="678"/>
      <c r="T953" s="678"/>
      <c r="U953" s="678"/>
      <c r="V953" s="678"/>
      <c r="W953" s="678"/>
      <c r="X953" s="714"/>
      <c r="Y953" s="714"/>
    </row>
    <row r="954" spans="1:25" s="185" customFormat="1" ht="22.5" customHeight="1" thickTop="1" thickBot="1">
      <c r="A954" s="594"/>
      <c r="B954" s="675"/>
      <c r="C954" s="675"/>
      <c r="D954" s="675"/>
      <c r="E954" s="675"/>
      <c r="F954" s="675"/>
      <c r="G954" s="675"/>
      <c r="H954" s="675"/>
      <c r="I954" s="675"/>
      <c r="J954" s="675"/>
      <c r="K954" s="671"/>
      <c r="L954" s="678"/>
      <c r="M954" s="678"/>
      <c r="N954" s="678"/>
      <c r="O954" s="678"/>
      <c r="P954" s="678"/>
      <c r="Q954" s="678"/>
      <c r="R954" s="678"/>
      <c r="S954" s="678"/>
      <c r="T954" s="678"/>
      <c r="U954" s="678"/>
      <c r="V954" s="678"/>
      <c r="W954" s="678"/>
      <c r="X954" s="714"/>
      <c r="Y954" s="714"/>
    </row>
    <row r="955" spans="1:25" s="185" customFormat="1" ht="22.5" customHeight="1" thickTop="1" thickBot="1">
      <c r="A955" s="594"/>
      <c r="B955" s="675"/>
      <c r="C955" s="675"/>
      <c r="D955" s="675"/>
      <c r="E955" s="675"/>
      <c r="F955" s="675"/>
      <c r="G955" s="675"/>
      <c r="H955" s="675"/>
      <c r="I955" s="675"/>
      <c r="J955" s="675"/>
      <c r="K955" s="671"/>
      <c r="L955" s="678"/>
      <c r="M955" s="678"/>
      <c r="N955" s="678"/>
      <c r="O955" s="678"/>
      <c r="P955" s="678"/>
      <c r="Q955" s="678"/>
      <c r="R955" s="678"/>
      <c r="S955" s="678"/>
      <c r="T955" s="678"/>
      <c r="U955" s="678"/>
      <c r="V955" s="678"/>
      <c r="W955" s="678"/>
      <c r="X955" s="714"/>
      <c r="Y955" s="714"/>
    </row>
    <row r="956" spans="1:25" s="185" customFormat="1" ht="22.5" customHeight="1" thickTop="1" thickBot="1">
      <c r="A956" s="594"/>
      <c r="B956" s="675"/>
      <c r="C956" s="675"/>
      <c r="D956" s="675"/>
      <c r="E956" s="675"/>
      <c r="F956" s="675"/>
      <c r="G956" s="675"/>
      <c r="H956" s="675"/>
      <c r="I956" s="675"/>
      <c r="J956" s="675"/>
      <c r="K956" s="671"/>
      <c r="L956" s="678"/>
      <c r="M956" s="678"/>
      <c r="N956" s="678"/>
      <c r="O956" s="678"/>
      <c r="P956" s="678"/>
      <c r="Q956" s="678"/>
      <c r="R956" s="678"/>
      <c r="S956" s="678"/>
      <c r="T956" s="678"/>
      <c r="U956" s="678"/>
      <c r="V956" s="678"/>
      <c r="W956" s="678"/>
      <c r="X956" s="714"/>
      <c r="Y956" s="714"/>
    </row>
    <row r="957" spans="1:25" s="185" customFormat="1" ht="22.5" customHeight="1" thickTop="1" thickBot="1">
      <c r="A957" s="594"/>
      <c r="B957" s="675"/>
      <c r="C957" s="675"/>
      <c r="D957" s="675"/>
      <c r="E957" s="675"/>
      <c r="F957" s="675"/>
      <c r="G957" s="675"/>
      <c r="H957" s="675"/>
      <c r="I957" s="675"/>
      <c r="J957" s="675"/>
      <c r="K957" s="671"/>
      <c r="L957" s="678"/>
      <c r="M957" s="678"/>
      <c r="N957" s="678"/>
      <c r="O957" s="678"/>
      <c r="P957" s="678"/>
      <c r="Q957" s="678"/>
      <c r="R957" s="678"/>
      <c r="S957" s="678"/>
      <c r="T957" s="678"/>
      <c r="U957" s="678"/>
      <c r="V957" s="678"/>
      <c r="W957" s="678"/>
      <c r="X957" s="714"/>
      <c r="Y957" s="714"/>
    </row>
    <row r="958" spans="1:25" s="185" customFormat="1" ht="22.5" customHeight="1" thickTop="1" thickBot="1">
      <c r="A958" s="594"/>
      <c r="B958" s="675"/>
      <c r="C958" s="675"/>
      <c r="D958" s="675"/>
      <c r="E958" s="675"/>
      <c r="F958" s="675"/>
      <c r="G958" s="675"/>
      <c r="H958" s="675"/>
      <c r="I958" s="675"/>
      <c r="J958" s="675"/>
      <c r="K958" s="671"/>
      <c r="L958" s="678"/>
      <c r="M958" s="678"/>
      <c r="N958" s="678"/>
      <c r="O958" s="678"/>
      <c r="P958" s="678"/>
      <c r="Q958" s="678"/>
      <c r="R958" s="678"/>
      <c r="S958" s="678"/>
      <c r="T958" s="678"/>
      <c r="U958" s="678"/>
      <c r="V958" s="678"/>
      <c r="W958" s="678"/>
      <c r="X958" s="714"/>
      <c r="Y958" s="714"/>
    </row>
    <row r="959" spans="1:25" s="185" customFormat="1" ht="22.5" customHeight="1" thickTop="1" thickBot="1">
      <c r="A959" s="594"/>
      <c r="B959" s="675"/>
      <c r="C959" s="675"/>
      <c r="D959" s="675"/>
      <c r="E959" s="675"/>
      <c r="F959" s="675"/>
      <c r="G959" s="675"/>
      <c r="H959" s="675"/>
      <c r="I959" s="675"/>
      <c r="J959" s="675"/>
      <c r="K959" s="671"/>
      <c r="L959" s="678"/>
      <c r="M959" s="678"/>
      <c r="N959" s="678"/>
      <c r="O959" s="678"/>
      <c r="P959" s="678"/>
      <c r="Q959" s="678"/>
      <c r="R959" s="678"/>
      <c r="S959" s="678"/>
      <c r="T959" s="678"/>
      <c r="U959" s="678"/>
      <c r="V959" s="678"/>
      <c r="W959" s="678"/>
      <c r="X959" s="714"/>
      <c r="Y959" s="714"/>
    </row>
    <row r="960" spans="1:25" s="185" customFormat="1" ht="22.5" customHeight="1" thickTop="1" thickBot="1">
      <c r="A960" s="594"/>
      <c r="B960" s="675"/>
      <c r="C960" s="675"/>
      <c r="D960" s="675"/>
      <c r="E960" s="675"/>
      <c r="F960" s="675"/>
      <c r="G960" s="675"/>
      <c r="H960" s="675"/>
      <c r="I960" s="675"/>
      <c r="J960" s="675"/>
      <c r="K960" s="671"/>
      <c r="L960" s="678"/>
      <c r="M960" s="678"/>
      <c r="N960" s="678"/>
      <c r="O960" s="678"/>
      <c r="P960" s="678"/>
      <c r="Q960" s="678"/>
      <c r="R960" s="678"/>
      <c r="S960" s="678"/>
      <c r="T960" s="678"/>
      <c r="U960" s="678"/>
      <c r="V960" s="678"/>
      <c r="W960" s="678"/>
      <c r="X960" s="714"/>
      <c r="Y960" s="714"/>
    </row>
    <row r="961" spans="1:25" s="185" customFormat="1" ht="22.5" customHeight="1" thickTop="1" thickBot="1">
      <c r="A961" s="594"/>
      <c r="B961" s="675"/>
      <c r="C961" s="675"/>
      <c r="D961" s="675"/>
      <c r="E961" s="675"/>
      <c r="F961" s="675"/>
      <c r="G961" s="675"/>
      <c r="H961" s="675"/>
      <c r="I961" s="675"/>
      <c r="J961" s="675"/>
      <c r="K961" s="671"/>
      <c r="L961" s="678"/>
      <c r="M961" s="678"/>
      <c r="N961" s="678"/>
      <c r="O961" s="678"/>
      <c r="P961" s="678"/>
      <c r="Q961" s="678"/>
      <c r="R961" s="678"/>
      <c r="S961" s="678"/>
      <c r="T961" s="678"/>
      <c r="U961" s="678"/>
      <c r="V961" s="678"/>
      <c r="W961" s="678"/>
      <c r="X961" s="714"/>
      <c r="Y961" s="714"/>
    </row>
    <row r="962" spans="1:25" s="185" customFormat="1" ht="22.5" customHeight="1" thickTop="1" thickBot="1">
      <c r="A962" s="594"/>
      <c r="B962" s="675"/>
      <c r="C962" s="675"/>
      <c r="D962" s="675"/>
      <c r="E962" s="675"/>
      <c r="F962" s="675"/>
      <c r="G962" s="675"/>
      <c r="H962" s="675"/>
      <c r="I962" s="675"/>
      <c r="J962" s="675"/>
      <c r="K962" s="671"/>
      <c r="L962" s="678"/>
      <c r="M962" s="678"/>
      <c r="N962" s="678"/>
      <c r="O962" s="678"/>
      <c r="P962" s="678"/>
      <c r="Q962" s="678"/>
      <c r="R962" s="678"/>
      <c r="S962" s="678"/>
      <c r="T962" s="678"/>
      <c r="U962" s="678"/>
      <c r="V962" s="678"/>
      <c r="W962" s="678"/>
      <c r="X962" s="714"/>
      <c r="Y962" s="714"/>
    </row>
    <row r="963" spans="1:25" s="185" customFormat="1" ht="22.5" customHeight="1" thickTop="1" thickBot="1">
      <c r="A963" s="594"/>
      <c r="B963" s="675"/>
      <c r="C963" s="675"/>
      <c r="D963" s="675"/>
      <c r="E963" s="675"/>
      <c r="F963" s="675"/>
      <c r="G963" s="675"/>
      <c r="H963" s="675"/>
      <c r="I963" s="675"/>
      <c r="J963" s="675"/>
      <c r="K963" s="671"/>
      <c r="L963" s="678"/>
      <c r="M963" s="678"/>
      <c r="N963" s="678"/>
      <c r="O963" s="678"/>
      <c r="P963" s="678"/>
      <c r="Q963" s="678"/>
      <c r="R963" s="678"/>
      <c r="S963" s="678"/>
      <c r="T963" s="678"/>
      <c r="U963" s="678"/>
      <c r="V963" s="678"/>
      <c r="W963" s="678"/>
      <c r="X963" s="714"/>
      <c r="Y963" s="714"/>
    </row>
    <row r="964" spans="1:25" s="185" customFormat="1" ht="22.5" customHeight="1" thickTop="1" thickBot="1">
      <c r="A964" s="594"/>
      <c r="B964" s="675"/>
      <c r="C964" s="675"/>
      <c r="D964" s="675"/>
      <c r="E964" s="675"/>
      <c r="F964" s="675"/>
      <c r="G964" s="675"/>
      <c r="H964" s="675"/>
      <c r="I964" s="675"/>
      <c r="J964" s="675"/>
      <c r="K964" s="671"/>
      <c r="L964" s="678"/>
      <c r="M964" s="678"/>
      <c r="N964" s="678"/>
      <c r="O964" s="678"/>
      <c r="P964" s="678"/>
      <c r="Q964" s="678"/>
      <c r="R964" s="678"/>
      <c r="S964" s="678"/>
      <c r="T964" s="678"/>
      <c r="U964" s="678"/>
      <c r="V964" s="678"/>
      <c r="W964" s="678"/>
      <c r="X964" s="714"/>
      <c r="Y964" s="714"/>
    </row>
    <row r="965" spans="1:25" s="185" customFormat="1" ht="22.5" customHeight="1" thickTop="1" thickBot="1">
      <c r="A965" s="594"/>
      <c r="B965" s="675"/>
      <c r="C965" s="675"/>
      <c r="D965" s="675"/>
      <c r="E965" s="675"/>
      <c r="F965" s="675"/>
      <c r="G965" s="675"/>
      <c r="H965" s="675"/>
      <c r="I965" s="675"/>
      <c r="J965" s="675"/>
      <c r="K965" s="671"/>
      <c r="L965" s="678"/>
      <c r="M965" s="678"/>
      <c r="N965" s="678"/>
      <c r="O965" s="678"/>
      <c r="P965" s="678"/>
      <c r="Q965" s="678"/>
      <c r="R965" s="678"/>
      <c r="S965" s="678"/>
      <c r="T965" s="678"/>
      <c r="U965" s="678"/>
      <c r="V965" s="678"/>
      <c r="W965" s="678"/>
      <c r="X965" s="714"/>
      <c r="Y965" s="714"/>
    </row>
    <row r="966" spans="1:25" s="185" customFormat="1" ht="22.5" customHeight="1" thickTop="1" thickBot="1">
      <c r="A966" s="594"/>
      <c r="B966" s="675"/>
      <c r="C966" s="675"/>
      <c r="D966" s="675"/>
      <c r="E966" s="675"/>
      <c r="F966" s="675"/>
      <c r="G966" s="675"/>
      <c r="H966" s="675"/>
      <c r="I966" s="675"/>
      <c r="J966" s="675"/>
      <c r="K966" s="671"/>
      <c r="L966" s="678"/>
      <c r="M966" s="678"/>
      <c r="N966" s="678"/>
      <c r="O966" s="678"/>
      <c r="P966" s="678"/>
      <c r="Q966" s="678"/>
      <c r="R966" s="678"/>
      <c r="S966" s="678"/>
      <c r="T966" s="678"/>
      <c r="U966" s="678"/>
      <c r="V966" s="678"/>
      <c r="W966" s="678"/>
      <c r="X966" s="714"/>
      <c r="Y966" s="714"/>
    </row>
    <row r="967" spans="1:25" s="185" customFormat="1" ht="22.5" customHeight="1" thickTop="1" thickBot="1">
      <c r="A967" s="594"/>
      <c r="B967" s="675"/>
      <c r="C967" s="675"/>
      <c r="D967" s="675"/>
      <c r="E967" s="675"/>
      <c r="F967" s="675"/>
      <c r="G967" s="675"/>
      <c r="H967" s="675"/>
      <c r="I967" s="675"/>
      <c r="J967" s="675"/>
      <c r="K967" s="671"/>
      <c r="L967" s="678"/>
      <c r="M967" s="678"/>
      <c r="N967" s="678"/>
      <c r="O967" s="678"/>
      <c r="P967" s="678"/>
      <c r="Q967" s="678"/>
      <c r="R967" s="678"/>
      <c r="S967" s="678"/>
      <c r="T967" s="678"/>
      <c r="U967" s="678"/>
      <c r="V967" s="678"/>
      <c r="W967" s="678"/>
      <c r="X967" s="714"/>
      <c r="Y967" s="714"/>
    </row>
    <row r="968" spans="1:25" s="185" customFormat="1" ht="22.5" customHeight="1" thickTop="1" thickBot="1">
      <c r="A968" s="594"/>
      <c r="B968" s="675"/>
      <c r="C968" s="675"/>
      <c r="D968" s="675"/>
      <c r="E968" s="675"/>
      <c r="F968" s="675"/>
      <c r="G968" s="675"/>
      <c r="H968" s="675"/>
      <c r="I968" s="675"/>
      <c r="J968" s="675"/>
      <c r="K968" s="671"/>
      <c r="L968" s="678"/>
      <c r="M968" s="678"/>
      <c r="N968" s="678"/>
      <c r="O968" s="678"/>
      <c r="P968" s="678"/>
      <c r="Q968" s="678"/>
      <c r="R968" s="678"/>
      <c r="S968" s="678"/>
      <c r="T968" s="678"/>
      <c r="U968" s="678"/>
      <c r="V968" s="678"/>
      <c r="W968" s="678"/>
      <c r="X968" s="714"/>
      <c r="Y968" s="714"/>
    </row>
    <row r="969" spans="1:25" s="185" customFormat="1" ht="22.5" customHeight="1" thickTop="1" thickBot="1">
      <c r="A969" s="594"/>
      <c r="B969" s="675"/>
      <c r="C969" s="675"/>
      <c r="D969" s="675"/>
      <c r="E969" s="675"/>
      <c r="F969" s="675"/>
      <c r="G969" s="675"/>
      <c r="H969" s="675"/>
      <c r="I969" s="675"/>
      <c r="J969" s="675"/>
      <c r="K969" s="671"/>
      <c r="L969" s="678"/>
      <c r="M969" s="678"/>
      <c r="N969" s="678"/>
      <c r="O969" s="678"/>
      <c r="P969" s="678"/>
      <c r="Q969" s="678"/>
      <c r="R969" s="678"/>
      <c r="S969" s="678"/>
      <c r="T969" s="678"/>
      <c r="U969" s="678"/>
      <c r="V969" s="678"/>
      <c r="W969" s="678"/>
      <c r="X969" s="714"/>
      <c r="Y969" s="714"/>
    </row>
    <row r="970" spans="1:25" s="185" customFormat="1" ht="22.5" customHeight="1" thickTop="1" thickBot="1">
      <c r="A970" s="594"/>
      <c r="B970" s="675"/>
      <c r="C970" s="675"/>
      <c r="D970" s="675"/>
      <c r="E970" s="675"/>
      <c r="F970" s="675"/>
      <c r="G970" s="675"/>
      <c r="H970" s="675"/>
      <c r="I970" s="675"/>
      <c r="J970" s="675"/>
      <c r="K970" s="671"/>
      <c r="L970" s="678"/>
      <c r="M970" s="678"/>
      <c r="N970" s="678"/>
      <c r="O970" s="678"/>
      <c r="P970" s="678"/>
      <c r="Q970" s="678"/>
      <c r="R970" s="678"/>
      <c r="S970" s="678"/>
      <c r="T970" s="678"/>
      <c r="U970" s="678"/>
      <c r="V970" s="678"/>
      <c r="W970" s="678"/>
      <c r="X970" s="714"/>
      <c r="Y970" s="714"/>
    </row>
    <row r="971" spans="1:25" s="185" customFormat="1" ht="22.5" customHeight="1" thickTop="1" thickBot="1">
      <c r="A971" s="594"/>
      <c r="B971" s="675"/>
      <c r="C971" s="675"/>
      <c r="D971" s="675"/>
      <c r="E971" s="675"/>
      <c r="F971" s="675"/>
      <c r="G971" s="675"/>
      <c r="H971" s="675"/>
      <c r="I971" s="675"/>
      <c r="J971" s="675"/>
      <c r="K971" s="671"/>
      <c r="L971" s="678"/>
      <c r="M971" s="678"/>
      <c r="N971" s="678"/>
      <c r="O971" s="678"/>
      <c r="P971" s="678"/>
      <c r="Q971" s="678"/>
      <c r="R971" s="678"/>
      <c r="S971" s="678"/>
      <c r="T971" s="678"/>
      <c r="U971" s="678"/>
      <c r="V971" s="678"/>
      <c r="W971" s="678"/>
      <c r="X971" s="714"/>
      <c r="Y971" s="714"/>
    </row>
    <row r="972" spans="1:25" s="185" customFormat="1" ht="22.5" customHeight="1" thickTop="1" thickBot="1">
      <c r="A972" s="594"/>
      <c r="B972" s="675"/>
      <c r="C972" s="675"/>
      <c r="D972" s="675"/>
      <c r="E972" s="675"/>
      <c r="F972" s="675"/>
      <c r="G972" s="675"/>
      <c r="H972" s="675"/>
      <c r="I972" s="675"/>
      <c r="J972" s="675"/>
      <c r="K972" s="671"/>
      <c r="L972" s="678"/>
      <c r="M972" s="678"/>
      <c r="N972" s="678"/>
      <c r="O972" s="678"/>
      <c r="P972" s="678"/>
      <c r="Q972" s="678"/>
      <c r="R972" s="678"/>
      <c r="S972" s="678"/>
      <c r="T972" s="678"/>
      <c r="U972" s="678"/>
      <c r="V972" s="678"/>
      <c r="W972" s="678"/>
      <c r="X972" s="714"/>
      <c r="Y972" s="714"/>
    </row>
    <row r="973" spans="1:25" s="185" customFormat="1" ht="22.5" customHeight="1" thickTop="1" thickBot="1">
      <c r="A973" s="594"/>
      <c r="B973" s="675"/>
      <c r="C973" s="675"/>
      <c r="D973" s="675"/>
      <c r="E973" s="675"/>
      <c r="F973" s="675"/>
      <c r="G973" s="675"/>
      <c r="H973" s="675"/>
      <c r="I973" s="675"/>
      <c r="J973" s="675"/>
      <c r="K973" s="671"/>
      <c r="L973" s="678"/>
      <c r="M973" s="678"/>
      <c r="N973" s="678"/>
      <c r="O973" s="678"/>
      <c r="P973" s="678"/>
      <c r="Q973" s="678"/>
      <c r="R973" s="678"/>
      <c r="S973" s="678"/>
      <c r="T973" s="678"/>
      <c r="U973" s="678"/>
      <c r="V973" s="678"/>
      <c r="W973" s="678"/>
      <c r="X973" s="714"/>
      <c r="Y973" s="714"/>
    </row>
    <row r="974" spans="1:25" s="185" customFormat="1" ht="22.5" customHeight="1" thickTop="1" thickBot="1">
      <c r="A974" s="594"/>
      <c r="B974" s="675"/>
      <c r="C974" s="675"/>
      <c r="D974" s="675"/>
      <c r="E974" s="675"/>
      <c r="F974" s="675"/>
      <c r="G974" s="675"/>
      <c r="H974" s="675"/>
      <c r="I974" s="675"/>
      <c r="J974" s="675"/>
      <c r="K974" s="671"/>
      <c r="L974" s="678"/>
      <c r="M974" s="678"/>
      <c r="N974" s="678"/>
      <c r="O974" s="678"/>
      <c r="P974" s="678"/>
      <c r="Q974" s="678"/>
      <c r="R974" s="678"/>
      <c r="S974" s="678"/>
      <c r="T974" s="678"/>
      <c r="U974" s="678"/>
      <c r="V974" s="678"/>
      <c r="W974" s="678"/>
      <c r="X974" s="714"/>
      <c r="Y974" s="714"/>
    </row>
    <row r="975" spans="1:25" s="185" customFormat="1" ht="22.5" customHeight="1" thickTop="1" thickBot="1">
      <c r="A975" s="594"/>
      <c r="B975" s="675"/>
      <c r="C975" s="675"/>
      <c r="D975" s="675"/>
      <c r="E975" s="675"/>
      <c r="F975" s="675"/>
      <c r="G975" s="675"/>
      <c r="H975" s="675"/>
      <c r="I975" s="675"/>
      <c r="J975" s="675"/>
      <c r="K975" s="671"/>
      <c r="L975" s="678"/>
      <c r="M975" s="678"/>
      <c r="N975" s="678"/>
      <c r="O975" s="678"/>
      <c r="P975" s="678"/>
      <c r="Q975" s="678"/>
      <c r="R975" s="678"/>
      <c r="S975" s="678"/>
      <c r="T975" s="678"/>
      <c r="U975" s="678"/>
      <c r="V975" s="678"/>
      <c r="W975" s="678"/>
      <c r="X975" s="714"/>
      <c r="Y975" s="714"/>
    </row>
    <row r="976" spans="1:25" s="185" customFormat="1" ht="22.5" customHeight="1" thickTop="1" thickBot="1">
      <c r="A976" s="594"/>
      <c r="B976" s="675"/>
      <c r="C976" s="675"/>
      <c r="D976" s="675"/>
      <c r="E976" s="675"/>
      <c r="F976" s="675"/>
      <c r="G976" s="675"/>
      <c r="H976" s="675"/>
      <c r="I976" s="675"/>
      <c r="J976" s="675"/>
      <c r="K976" s="671"/>
      <c r="L976" s="678"/>
      <c r="M976" s="678"/>
      <c r="N976" s="678"/>
      <c r="O976" s="678"/>
      <c r="P976" s="678"/>
      <c r="Q976" s="678"/>
      <c r="R976" s="678"/>
      <c r="S976" s="678"/>
      <c r="T976" s="678"/>
      <c r="U976" s="678"/>
      <c r="V976" s="678"/>
      <c r="W976" s="678"/>
      <c r="X976" s="714"/>
      <c r="Y976" s="714"/>
    </row>
    <row r="977" spans="1:25" s="185" customFormat="1" ht="22.5" customHeight="1" thickTop="1" thickBot="1">
      <c r="A977" s="594"/>
      <c r="B977" s="675"/>
      <c r="C977" s="675"/>
      <c r="D977" s="675"/>
      <c r="E977" s="675"/>
      <c r="F977" s="675"/>
      <c r="G977" s="675"/>
      <c r="H977" s="675"/>
      <c r="I977" s="675"/>
      <c r="J977" s="675"/>
      <c r="K977" s="671"/>
      <c r="L977" s="678"/>
      <c r="M977" s="678"/>
      <c r="N977" s="678"/>
      <c r="O977" s="678"/>
      <c r="P977" s="678"/>
      <c r="Q977" s="678"/>
      <c r="R977" s="678"/>
      <c r="S977" s="678"/>
      <c r="T977" s="678"/>
      <c r="U977" s="678"/>
      <c r="V977" s="678"/>
      <c r="W977" s="678"/>
      <c r="X977" s="714"/>
      <c r="Y977" s="714"/>
    </row>
    <row r="978" spans="1:25" s="185" customFormat="1" ht="22.5" customHeight="1" thickTop="1" thickBot="1">
      <c r="A978" s="594"/>
      <c r="B978" s="675"/>
      <c r="C978" s="675"/>
      <c r="D978" s="675"/>
      <c r="E978" s="675"/>
      <c r="F978" s="675"/>
      <c r="G978" s="675"/>
      <c r="H978" s="675"/>
      <c r="I978" s="675"/>
      <c r="J978" s="675"/>
      <c r="K978" s="671"/>
      <c r="L978" s="678"/>
      <c r="M978" s="678"/>
      <c r="N978" s="678"/>
      <c r="O978" s="678"/>
      <c r="P978" s="678"/>
      <c r="Q978" s="678"/>
      <c r="R978" s="678"/>
      <c r="S978" s="678"/>
      <c r="T978" s="678"/>
      <c r="U978" s="678"/>
      <c r="V978" s="678"/>
      <c r="W978" s="678"/>
      <c r="X978" s="714"/>
      <c r="Y978" s="714"/>
    </row>
    <row r="979" spans="1:25" s="185" customFormat="1" ht="22.5" customHeight="1" thickTop="1" thickBot="1">
      <c r="A979" s="594"/>
      <c r="B979" s="675"/>
      <c r="C979" s="675"/>
      <c r="D979" s="675"/>
      <c r="E979" s="675"/>
      <c r="F979" s="675"/>
      <c r="G979" s="675"/>
      <c r="H979" s="675"/>
      <c r="I979" s="675"/>
      <c r="J979" s="675"/>
      <c r="K979" s="671"/>
      <c r="L979" s="678"/>
      <c r="M979" s="678"/>
      <c r="N979" s="678"/>
      <c r="O979" s="678"/>
      <c r="P979" s="678"/>
      <c r="Q979" s="678"/>
      <c r="R979" s="678"/>
      <c r="S979" s="678"/>
      <c r="T979" s="678"/>
      <c r="U979" s="678"/>
      <c r="V979" s="678"/>
      <c r="W979" s="678"/>
      <c r="X979" s="714"/>
      <c r="Y979" s="714"/>
    </row>
    <row r="980" spans="1:25" s="185" customFormat="1" ht="22.5" customHeight="1" thickTop="1" thickBot="1">
      <c r="A980" s="594"/>
      <c r="B980" s="675"/>
      <c r="C980" s="675"/>
      <c r="D980" s="675"/>
      <c r="E980" s="675"/>
      <c r="F980" s="675"/>
      <c r="G980" s="675"/>
      <c r="H980" s="675"/>
      <c r="I980" s="675"/>
      <c r="J980" s="675"/>
      <c r="K980" s="671"/>
      <c r="L980" s="678"/>
      <c r="M980" s="678"/>
      <c r="N980" s="678"/>
      <c r="O980" s="678"/>
      <c r="P980" s="678"/>
      <c r="Q980" s="678"/>
      <c r="R980" s="678"/>
      <c r="S980" s="678"/>
      <c r="T980" s="678"/>
      <c r="U980" s="678"/>
      <c r="V980" s="678"/>
      <c r="W980" s="678"/>
      <c r="X980" s="714"/>
      <c r="Y980" s="714"/>
    </row>
    <row r="981" spans="1:25" s="185" customFormat="1" ht="22.5" customHeight="1" thickTop="1" thickBot="1">
      <c r="A981" s="594"/>
      <c r="B981" s="675"/>
      <c r="C981" s="675"/>
      <c r="D981" s="675"/>
      <c r="E981" s="675"/>
      <c r="F981" s="675"/>
      <c r="G981" s="675"/>
      <c r="H981" s="675"/>
      <c r="I981" s="675"/>
      <c r="J981" s="675"/>
      <c r="K981" s="671"/>
      <c r="L981" s="678"/>
      <c r="M981" s="678"/>
      <c r="N981" s="678"/>
      <c r="O981" s="678"/>
      <c r="P981" s="678"/>
      <c r="Q981" s="678"/>
      <c r="R981" s="678"/>
      <c r="S981" s="678"/>
      <c r="T981" s="678"/>
      <c r="U981" s="678"/>
      <c r="V981" s="678"/>
      <c r="W981" s="678"/>
      <c r="X981" s="714"/>
      <c r="Y981" s="714"/>
    </row>
    <row r="982" spans="1:25" s="185" customFormat="1" ht="22.5" customHeight="1" thickTop="1" thickBot="1">
      <c r="A982" s="594"/>
      <c r="B982" s="675"/>
      <c r="C982" s="675"/>
      <c r="D982" s="675"/>
      <c r="E982" s="675"/>
      <c r="F982" s="675"/>
      <c r="G982" s="675"/>
      <c r="H982" s="675"/>
      <c r="I982" s="675"/>
      <c r="J982" s="675"/>
      <c r="K982" s="671"/>
      <c r="L982" s="678"/>
      <c r="M982" s="678"/>
      <c r="N982" s="678"/>
      <c r="O982" s="678"/>
      <c r="P982" s="678"/>
      <c r="Q982" s="678"/>
      <c r="R982" s="678"/>
      <c r="S982" s="678"/>
      <c r="T982" s="678"/>
      <c r="U982" s="678"/>
      <c r="V982" s="678"/>
      <c r="W982" s="678"/>
      <c r="X982" s="714"/>
      <c r="Y982" s="714"/>
    </row>
    <row r="983" spans="1:25" s="185" customFormat="1" ht="22.5" customHeight="1" thickTop="1" thickBot="1">
      <c r="A983" s="594"/>
      <c r="B983" s="675"/>
      <c r="C983" s="675"/>
      <c r="D983" s="675"/>
      <c r="E983" s="675"/>
      <c r="F983" s="675"/>
      <c r="G983" s="675"/>
      <c r="H983" s="675"/>
      <c r="I983" s="675"/>
      <c r="J983" s="675"/>
      <c r="K983" s="671"/>
      <c r="L983" s="678"/>
      <c r="M983" s="678"/>
      <c r="N983" s="678"/>
      <c r="O983" s="678"/>
      <c r="P983" s="678"/>
      <c r="Q983" s="678"/>
      <c r="R983" s="678"/>
      <c r="S983" s="678"/>
      <c r="T983" s="678"/>
      <c r="U983" s="678"/>
      <c r="V983" s="678"/>
      <c r="W983" s="678"/>
      <c r="X983" s="714"/>
      <c r="Y983" s="714"/>
    </row>
    <row r="984" spans="1:25" s="185" customFormat="1" ht="22.5" customHeight="1" thickTop="1" thickBot="1">
      <c r="A984" s="594"/>
      <c r="B984" s="675"/>
      <c r="C984" s="675"/>
      <c r="D984" s="675"/>
      <c r="E984" s="675"/>
      <c r="F984" s="675"/>
      <c r="G984" s="675"/>
      <c r="H984" s="675"/>
      <c r="I984" s="675"/>
      <c r="J984" s="675"/>
      <c r="K984" s="671"/>
      <c r="L984" s="678"/>
      <c r="M984" s="678"/>
      <c r="N984" s="678"/>
      <c r="O984" s="678"/>
      <c r="P984" s="678"/>
      <c r="Q984" s="678"/>
      <c r="R984" s="678"/>
      <c r="S984" s="678"/>
      <c r="T984" s="678"/>
      <c r="U984" s="678"/>
      <c r="V984" s="678"/>
      <c r="W984" s="678"/>
      <c r="X984" s="714"/>
      <c r="Y984" s="714"/>
    </row>
    <row r="985" spans="1:25" s="185" customFormat="1" ht="22.5" customHeight="1" thickTop="1" thickBot="1">
      <c r="A985" s="594"/>
      <c r="B985" s="675"/>
      <c r="C985" s="675"/>
      <c r="D985" s="675"/>
      <c r="E985" s="675"/>
      <c r="F985" s="675"/>
      <c r="G985" s="675"/>
      <c r="H985" s="675"/>
      <c r="I985" s="675"/>
      <c r="J985" s="675"/>
      <c r="K985" s="671"/>
      <c r="L985" s="678"/>
      <c r="M985" s="678"/>
      <c r="N985" s="678"/>
      <c r="O985" s="678"/>
      <c r="P985" s="678"/>
      <c r="Q985" s="678"/>
      <c r="R985" s="678"/>
      <c r="S985" s="678"/>
      <c r="T985" s="678"/>
      <c r="U985" s="678"/>
      <c r="V985" s="678"/>
      <c r="W985" s="678"/>
      <c r="X985" s="714"/>
      <c r="Y985" s="714"/>
    </row>
    <row r="986" spans="1:25" s="185" customFormat="1" ht="22.5" customHeight="1" thickTop="1" thickBot="1">
      <c r="A986" s="594"/>
      <c r="B986" s="675"/>
      <c r="C986" s="675"/>
      <c r="D986" s="675"/>
      <c r="E986" s="675"/>
      <c r="F986" s="675"/>
      <c r="G986" s="675"/>
      <c r="H986" s="706"/>
      <c r="I986" s="706"/>
      <c r="J986" s="706"/>
      <c r="K986" s="670"/>
      <c r="L986" s="680"/>
      <c r="M986" s="680"/>
      <c r="N986" s="680"/>
      <c r="O986" s="680"/>
      <c r="P986" s="680"/>
      <c r="Q986" s="680"/>
      <c r="R986" s="680"/>
      <c r="S986" s="680"/>
      <c r="T986" s="680"/>
      <c r="U986" s="680"/>
      <c r="V986" s="680"/>
      <c r="W986" s="680"/>
      <c r="X986" s="714"/>
      <c r="Y986" s="714"/>
    </row>
    <row r="987" spans="1:25" s="185" customFormat="1" ht="22.5" customHeight="1" thickTop="1" thickBot="1">
      <c r="A987" s="594"/>
      <c r="B987" s="675"/>
      <c r="C987" s="675"/>
      <c r="D987" s="675"/>
      <c r="E987" s="675"/>
      <c r="F987" s="675"/>
      <c r="G987" s="675"/>
      <c r="H987" s="706"/>
      <c r="I987" s="706"/>
      <c r="J987" s="706"/>
      <c r="K987" s="670"/>
      <c r="L987" s="680"/>
      <c r="M987" s="680"/>
      <c r="N987" s="680"/>
      <c r="O987" s="680"/>
      <c r="P987" s="680"/>
      <c r="Q987" s="680"/>
      <c r="R987" s="680"/>
      <c r="S987" s="680"/>
      <c r="T987" s="680"/>
      <c r="U987" s="680"/>
      <c r="V987" s="680"/>
      <c r="W987" s="680"/>
      <c r="X987" s="714"/>
      <c r="Y987" s="714"/>
    </row>
    <row r="988" spans="1:25" s="185" customFormat="1" ht="22.5" customHeight="1" thickTop="1" thickBot="1">
      <c r="A988" s="594"/>
      <c r="B988" s="675"/>
      <c r="C988" s="675"/>
      <c r="D988" s="675"/>
      <c r="E988" s="675"/>
      <c r="F988" s="675"/>
      <c r="G988" s="675"/>
      <c r="H988" s="675"/>
      <c r="I988" s="675"/>
      <c r="J988" s="675"/>
      <c r="K988" s="671"/>
      <c r="L988" s="678"/>
      <c r="M988" s="678"/>
      <c r="N988" s="678"/>
      <c r="O988" s="678"/>
      <c r="P988" s="678"/>
      <c r="Q988" s="678"/>
      <c r="R988" s="678"/>
      <c r="S988" s="678"/>
      <c r="T988" s="678"/>
      <c r="U988" s="678"/>
      <c r="V988" s="678"/>
      <c r="W988" s="678"/>
      <c r="X988" s="714"/>
      <c r="Y988" s="714"/>
    </row>
    <row r="989" spans="1:25" s="185" customFormat="1" ht="22.5" customHeight="1" thickTop="1" thickBot="1">
      <c r="A989" s="594"/>
      <c r="B989" s="675"/>
      <c r="C989" s="675"/>
      <c r="D989" s="675"/>
      <c r="E989" s="675"/>
      <c r="F989" s="675"/>
      <c r="G989" s="675"/>
      <c r="H989" s="675"/>
      <c r="I989" s="675"/>
      <c r="J989" s="675"/>
      <c r="K989" s="671"/>
      <c r="L989" s="678"/>
      <c r="M989" s="678"/>
      <c r="N989" s="678"/>
      <c r="O989" s="678"/>
      <c r="P989" s="678"/>
      <c r="Q989" s="678"/>
      <c r="R989" s="678"/>
      <c r="S989" s="678"/>
      <c r="T989" s="678"/>
      <c r="U989" s="678"/>
      <c r="V989" s="678"/>
      <c r="W989" s="678"/>
      <c r="X989" s="714"/>
      <c r="Y989" s="714"/>
    </row>
    <row r="990" spans="1:25" s="185" customFormat="1" ht="22.5" customHeight="1" thickTop="1" thickBot="1">
      <c r="A990" s="594"/>
      <c r="B990" s="675"/>
      <c r="C990" s="675"/>
      <c r="D990" s="675"/>
      <c r="E990" s="675"/>
      <c r="F990" s="675"/>
      <c r="G990" s="675"/>
      <c r="H990" s="675"/>
      <c r="I990" s="675"/>
      <c r="J990" s="675"/>
      <c r="K990" s="671"/>
      <c r="L990" s="678"/>
      <c r="M990" s="678"/>
      <c r="N990" s="678"/>
      <c r="O990" s="678"/>
      <c r="P990" s="678"/>
      <c r="Q990" s="678"/>
      <c r="R990" s="678"/>
      <c r="S990" s="678"/>
      <c r="T990" s="678"/>
      <c r="U990" s="678"/>
      <c r="V990" s="678"/>
      <c r="W990" s="678"/>
      <c r="X990" s="714"/>
      <c r="Y990" s="714"/>
    </row>
    <row r="991" spans="1:25" s="185" customFormat="1" ht="22.5" customHeight="1" thickTop="1" thickBot="1">
      <c r="A991" s="594"/>
      <c r="B991" s="675"/>
      <c r="C991" s="675"/>
      <c r="D991" s="675"/>
      <c r="E991" s="675"/>
      <c r="F991" s="675"/>
      <c r="G991" s="675"/>
      <c r="H991" s="675"/>
      <c r="I991" s="675"/>
      <c r="J991" s="675"/>
      <c r="K991" s="671"/>
      <c r="L991" s="678"/>
      <c r="M991" s="678"/>
      <c r="N991" s="678"/>
      <c r="O991" s="678"/>
      <c r="P991" s="678"/>
      <c r="Q991" s="678"/>
      <c r="R991" s="678"/>
      <c r="S991" s="678"/>
      <c r="T991" s="678"/>
      <c r="U991" s="678"/>
      <c r="V991" s="678"/>
      <c r="W991" s="678"/>
      <c r="X991" s="714"/>
      <c r="Y991" s="714"/>
    </row>
    <row r="992" spans="1:25" s="185" customFormat="1" ht="22.5" customHeight="1" thickTop="1" thickBot="1">
      <c r="A992" s="594"/>
      <c r="B992" s="675"/>
      <c r="C992" s="675"/>
      <c r="D992" s="675"/>
      <c r="E992" s="675"/>
      <c r="F992" s="675"/>
      <c r="G992" s="675"/>
      <c r="H992" s="675"/>
      <c r="I992" s="675"/>
      <c r="J992" s="675"/>
      <c r="K992" s="671"/>
      <c r="L992" s="678"/>
      <c r="M992" s="678"/>
      <c r="N992" s="678"/>
      <c r="O992" s="678"/>
      <c r="P992" s="678"/>
      <c r="Q992" s="678"/>
      <c r="R992" s="678"/>
      <c r="S992" s="678"/>
      <c r="T992" s="678"/>
      <c r="U992" s="678"/>
      <c r="V992" s="678"/>
      <c r="W992" s="678"/>
      <c r="X992" s="714"/>
      <c r="Y992" s="714"/>
    </row>
    <row r="993" spans="1:25" s="185" customFormat="1" ht="22.5" customHeight="1" thickTop="1" thickBot="1">
      <c r="A993" s="594"/>
      <c r="B993" s="675"/>
      <c r="C993" s="675"/>
      <c r="D993" s="675"/>
      <c r="E993" s="675"/>
      <c r="F993" s="675"/>
      <c r="G993" s="675"/>
      <c r="H993" s="675"/>
      <c r="I993" s="675"/>
      <c r="J993" s="675"/>
      <c r="K993" s="671"/>
      <c r="L993" s="678"/>
      <c r="M993" s="678"/>
      <c r="N993" s="678"/>
      <c r="O993" s="678"/>
      <c r="P993" s="678"/>
      <c r="Q993" s="678"/>
      <c r="R993" s="678"/>
      <c r="S993" s="678"/>
      <c r="T993" s="678"/>
      <c r="U993" s="678"/>
      <c r="V993" s="678"/>
      <c r="W993" s="678"/>
      <c r="X993" s="714"/>
      <c r="Y993" s="714"/>
    </row>
    <row r="994" spans="1:25" s="185" customFormat="1" ht="22.5" customHeight="1" thickTop="1" thickBot="1">
      <c r="A994" s="594"/>
      <c r="B994" s="675"/>
      <c r="C994" s="675"/>
      <c r="D994" s="675"/>
      <c r="E994" s="675"/>
      <c r="F994" s="675"/>
      <c r="G994" s="675"/>
      <c r="H994" s="675"/>
      <c r="I994" s="675"/>
      <c r="J994" s="675"/>
      <c r="K994" s="671"/>
      <c r="L994" s="678"/>
      <c r="M994" s="678"/>
      <c r="N994" s="678"/>
      <c r="O994" s="678"/>
      <c r="P994" s="678"/>
      <c r="Q994" s="678"/>
      <c r="R994" s="678"/>
      <c r="S994" s="678"/>
      <c r="T994" s="678"/>
      <c r="U994" s="678"/>
      <c r="V994" s="678"/>
      <c r="W994" s="678"/>
      <c r="X994" s="714"/>
      <c r="Y994" s="714"/>
    </row>
    <row r="995" spans="1:25" s="185" customFormat="1" ht="22.5" customHeight="1" thickTop="1" thickBot="1">
      <c r="A995" s="594"/>
      <c r="B995" s="675"/>
      <c r="C995" s="675"/>
      <c r="D995" s="675"/>
      <c r="E995" s="675"/>
      <c r="F995" s="675"/>
      <c r="G995" s="675"/>
      <c r="H995" s="675"/>
      <c r="I995" s="675"/>
      <c r="J995" s="675"/>
      <c r="K995" s="671"/>
      <c r="L995" s="678"/>
      <c r="M995" s="678"/>
      <c r="N995" s="678"/>
      <c r="O995" s="678"/>
      <c r="P995" s="678"/>
      <c r="Q995" s="678"/>
      <c r="R995" s="678"/>
      <c r="S995" s="678"/>
      <c r="T995" s="678"/>
      <c r="U995" s="678"/>
      <c r="V995" s="678"/>
      <c r="W995" s="678"/>
      <c r="X995" s="714"/>
      <c r="Y995" s="714"/>
    </row>
    <row r="996" spans="1:25" s="185" customFormat="1" ht="22.5" customHeight="1" thickTop="1" thickBot="1">
      <c r="A996" s="594"/>
      <c r="B996" s="675"/>
      <c r="C996" s="675"/>
      <c r="D996" s="675"/>
      <c r="E996" s="675"/>
      <c r="F996" s="675"/>
      <c r="G996" s="675"/>
      <c r="H996" s="675"/>
      <c r="I996" s="675"/>
      <c r="J996" s="675"/>
      <c r="K996" s="671"/>
      <c r="L996" s="678"/>
      <c r="M996" s="678"/>
      <c r="N996" s="678"/>
      <c r="O996" s="678"/>
      <c r="P996" s="678"/>
      <c r="Q996" s="678"/>
      <c r="R996" s="678"/>
      <c r="S996" s="678"/>
      <c r="T996" s="678"/>
      <c r="U996" s="678"/>
      <c r="V996" s="678"/>
      <c r="W996" s="678"/>
      <c r="X996" s="714"/>
      <c r="Y996" s="714"/>
    </row>
    <row r="997" spans="1:25" s="185" customFormat="1" ht="22.5" customHeight="1" thickTop="1" thickBot="1">
      <c r="A997" s="594"/>
      <c r="B997" s="675"/>
      <c r="C997" s="675"/>
      <c r="D997" s="675"/>
      <c r="E997" s="675"/>
      <c r="F997" s="675"/>
      <c r="G997" s="675"/>
      <c r="H997" s="675"/>
      <c r="I997" s="675"/>
      <c r="J997" s="675"/>
      <c r="K997" s="671"/>
      <c r="L997" s="678"/>
      <c r="M997" s="678"/>
      <c r="N997" s="678"/>
      <c r="O997" s="678"/>
      <c r="P997" s="678"/>
      <c r="Q997" s="678"/>
      <c r="R997" s="678"/>
      <c r="S997" s="678"/>
      <c r="T997" s="678"/>
      <c r="U997" s="678"/>
      <c r="V997" s="678"/>
      <c r="W997" s="678"/>
      <c r="X997" s="714"/>
      <c r="Y997" s="714"/>
    </row>
    <row r="998" spans="1:25" s="185" customFormat="1" ht="22.5" customHeight="1" thickTop="1" thickBot="1">
      <c r="A998" s="594"/>
      <c r="B998" s="675"/>
      <c r="C998" s="675"/>
      <c r="D998" s="675"/>
      <c r="E998" s="675"/>
      <c r="F998" s="675"/>
      <c r="G998" s="675"/>
      <c r="H998" s="675"/>
      <c r="I998" s="675"/>
      <c r="J998" s="675"/>
      <c r="K998" s="671"/>
      <c r="L998" s="678"/>
      <c r="M998" s="678"/>
      <c r="N998" s="678"/>
      <c r="O998" s="678"/>
      <c r="P998" s="678"/>
      <c r="Q998" s="678"/>
      <c r="R998" s="678"/>
      <c r="S998" s="678"/>
      <c r="T998" s="678"/>
      <c r="U998" s="678"/>
      <c r="V998" s="678"/>
      <c r="W998" s="678"/>
      <c r="X998" s="714"/>
      <c r="Y998" s="714"/>
    </row>
    <row r="999" spans="1:25" s="185" customFormat="1" ht="22.5" customHeight="1" thickTop="1" thickBot="1">
      <c r="A999" s="594"/>
      <c r="B999" s="675"/>
      <c r="C999" s="675"/>
      <c r="D999" s="675"/>
      <c r="E999" s="675"/>
      <c r="F999" s="675"/>
      <c r="G999" s="675"/>
      <c r="H999" s="706"/>
      <c r="I999" s="706"/>
      <c r="J999" s="706"/>
      <c r="K999" s="670"/>
      <c r="L999" s="680"/>
      <c r="M999" s="680"/>
      <c r="N999" s="680"/>
      <c r="O999" s="680"/>
      <c r="P999" s="680"/>
      <c r="Q999" s="680"/>
      <c r="R999" s="680"/>
      <c r="S999" s="680"/>
      <c r="T999" s="680"/>
      <c r="U999" s="680"/>
      <c r="V999" s="680"/>
      <c r="W999" s="680"/>
      <c r="X999" s="714"/>
      <c r="Y999" s="714"/>
    </row>
    <row r="1000" spans="1:25" s="185" customFormat="1" ht="22.5" customHeight="1" thickTop="1" thickBot="1">
      <c r="A1000" s="594"/>
      <c r="B1000" s="675"/>
      <c r="C1000" s="675"/>
      <c r="D1000" s="675"/>
      <c r="E1000" s="675"/>
      <c r="F1000" s="675"/>
      <c r="G1000" s="675"/>
      <c r="H1000" s="675"/>
      <c r="I1000" s="675"/>
      <c r="J1000" s="675"/>
      <c r="K1000" s="671"/>
      <c r="L1000" s="678"/>
      <c r="M1000" s="678"/>
      <c r="N1000" s="678"/>
      <c r="O1000" s="678"/>
      <c r="P1000" s="678"/>
      <c r="Q1000" s="678"/>
      <c r="R1000" s="678"/>
      <c r="S1000" s="678"/>
      <c r="T1000" s="678"/>
      <c r="U1000" s="678"/>
      <c r="V1000" s="678"/>
      <c r="W1000" s="678"/>
      <c r="X1000" s="714"/>
      <c r="Y1000" s="714"/>
    </row>
    <row r="1001" spans="1:25" s="185" customFormat="1" ht="22.5" customHeight="1" thickTop="1" thickBot="1">
      <c r="A1001" s="594"/>
      <c r="B1001" s="675"/>
      <c r="C1001" s="675"/>
      <c r="D1001" s="675"/>
      <c r="E1001" s="675"/>
      <c r="F1001" s="675"/>
      <c r="G1001" s="675"/>
      <c r="H1001" s="675"/>
      <c r="I1001" s="675"/>
      <c r="J1001" s="675"/>
      <c r="K1001" s="671"/>
      <c r="L1001" s="678"/>
      <c r="M1001" s="678"/>
      <c r="N1001" s="678"/>
      <c r="O1001" s="678"/>
      <c r="P1001" s="678"/>
      <c r="Q1001" s="678"/>
      <c r="R1001" s="678"/>
      <c r="S1001" s="678"/>
      <c r="T1001" s="678"/>
      <c r="U1001" s="678"/>
      <c r="V1001" s="678"/>
      <c r="W1001" s="678"/>
      <c r="X1001" s="714"/>
      <c r="Y1001" s="714"/>
    </row>
    <row r="1002" spans="1:25" s="185" customFormat="1" ht="22.5" customHeight="1" thickTop="1" thickBot="1">
      <c r="A1002" s="594"/>
      <c r="B1002" s="675"/>
      <c r="C1002" s="675"/>
      <c r="D1002" s="675"/>
      <c r="E1002" s="675"/>
      <c r="F1002" s="675"/>
      <c r="G1002" s="675"/>
      <c r="H1002" s="675"/>
      <c r="I1002" s="675"/>
      <c r="J1002" s="675"/>
      <c r="K1002" s="671"/>
      <c r="L1002" s="678"/>
      <c r="M1002" s="678"/>
      <c r="N1002" s="678"/>
      <c r="O1002" s="678"/>
      <c r="P1002" s="678"/>
      <c r="Q1002" s="678"/>
      <c r="R1002" s="678"/>
      <c r="S1002" s="678"/>
      <c r="T1002" s="678"/>
      <c r="U1002" s="678"/>
      <c r="V1002" s="678"/>
      <c r="W1002" s="678"/>
      <c r="X1002" s="714"/>
      <c r="Y1002" s="714"/>
    </row>
    <row r="1003" spans="1:25" s="185" customFormat="1" ht="22.5" customHeight="1" thickTop="1" thickBot="1">
      <c r="A1003" s="594"/>
      <c r="B1003" s="675"/>
      <c r="C1003" s="675"/>
      <c r="D1003" s="675"/>
      <c r="E1003" s="675"/>
      <c r="F1003" s="675"/>
      <c r="G1003" s="675"/>
      <c r="H1003" s="675"/>
      <c r="I1003" s="675"/>
      <c r="J1003" s="675"/>
      <c r="K1003" s="671"/>
      <c r="L1003" s="678"/>
      <c r="M1003" s="678"/>
      <c r="N1003" s="678"/>
      <c r="O1003" s="678"/>
      <c r="P1003" s="678"/>
      <c r="Q1003" s="678"/>
      <c r="R1003" s="678"/>
      <c r="S1003" s="678"/>
      <c r="T1003" s="678"/>
      <c r="U1003" s="678"/>
      <c r="V1003" s="678"/>
      <c r="W1003" s="678"/>
      <c r="X1003" s="714"/>
      <c r="Y1003" s="714"/>
    </row>
    <row r="1004" spans="1:25" s="185" customFormat="1" ht="22.5" customHeight="1" thickTop="1" thickBot="1">
      <c r="A1004" s="594"/>
      <c r="B1004" s="675"/>
      <c r="C1004" s="675"/>
      <c r="D1004" s="675"/>
      <c r="E1004" s="675"/>
      <c r="F1004" s="675"/>
      <c r="G1004" s="675"/>
      <c r="H1004" s="675"/>
      <c r="I1004" s="675"/>
      <c r="J1004" s="675"/>
      <c r="K1004" s="671"/>
      <c r="L1004" s="678"/>
      <c r="M1004" s="678"/>
      <c r="N1004" s="678"/>
      <c r="O1004" s="678"/>
      <c r="P1004" s="678"/>
      <c r="Q1004" s="678"/>
      <c r="R1004" s="678"/>
      <c r="S1004" s="678"/>
      <c r="T1004" s="678"/>
      <c r="U1004" s="678"/>
      <c r="V1004" s="678"/>
      <c r="W1004" s="678"/>
      <c r="X1004" s="714"/>
      <c r="Y1004" s="714"/>
    </row>
    <row r="1005" spans="1:25" s="185" customFormat="1" ht="22.5" customHeight="1" thickTop="1" thickBot="1">
      <c r="A1005" s="594"/>
      <c r="B1005" s="675"/>
      <c r="C1005" s="675"/>
      <c r="D1005" s="675"/>
      <c r="E1005" s="675"/>
      <c r="F1005" s="675"/>
      <c r="G1005" s="675"/>
      <c r="H1005" s="675"/>
      <c r="I1005" s="675"/>
      <c r="J1005" s="675"/>
      <c r="K1005" s="671"/>
      <c r="L1005" s="678"/>
      <c r="M1005" s="678"/>
      <c r="N1005" s="678"/>
      <c r="O1005" s="678"/>
      <c r="P1005" s="678"/>
      <c r="Q1005" s="678"/>
      <c r="R1005" s="678"/>
      <c r="S1005" s="678"/>
      <c r="T1005" s="678"/>
      <c r="U1005" s="678"/>
      <c r="V1005" s="678"/>
      <c r="W1005" s="678"/>
      <c r="X1005" s="714"/>
      <c r="Y1005" s="714"/>
    </row>
    <row r="1006" spans="1:25" s="185" customFormat="1" ht="22.5" customHeight="1" thickTop="1" thickBot="1">
      <c r="A1006" s="594"/>
      <c r="B1006" s="675"/>
      <c r="C1006" s="675"/>
      <c r="D1006" s="675"/>
      <c r="E1006" s="675"/>
      <c r="F1006" s="675"/>
      <c r="G1006" s="675"/>
      <c r="H1006" s="675"/>
      <c r="I1006" s="675"/>
      <c r="J1006" s="675"/>
      <c r="K1006" s="671"/>
      <c r="L1006" s="678"/>
      <c r="M1006" s="678"/>
      <c r="N1006" s="678"/>
      <c r="O1006" s="678"/>
      <c r="P1006" s="678"/>
      <c r="Q1006" s="678"/>
      <c r="R1006" s="678"/>
      <c r="S1006" s="678"/>
      <c r="T1006" s="678"/>
      <c r="U1006" s="678"/>
      <c r="V1006" s="678"/>
      <c r="W1006" s="678"/>
      <c r="X1006" s="714"/>
      <c r="Y1006" s="714"/>
    </row>
    <row r="1007" spans="1:25" s="185" customFormat="1" ht="22.5" customHeight="1" thickTop="1" thickBot="1">
      <c r="A1007" s="594"/>
      <c r="B1007" s="675"/>
      <c r="C1007" s="675"/>
      <c r="D1007" s="675"/>
      <c r="E1007" s="675"/>
      <c r="F1007" s="675"/>
      <c r="G1007" s="675"/>
      <c r="H1007" s="675"/>
      <c r="I1007" s="675"/>
      <c r="J1007" s="675"/>
      <c r="K1007" s="671"/>
      <c r="L1007" s="678"/>
      <c r="M1007" s="678"/>
      <c r="N1007" s="678"/>
      <c r="O1007" s="678"/>
      <c r="P1007" s="678"/>
      <c r="Q1007" s="678"/>
      <c r="R1007" s="678"/>
      <c r="S1007" s="678"/>
      <c r="T1007" s="678"/>
      <c r="U1007" s="678"/>
      <c r="V1007" s="678"/>
      <c r="W1007" s="678"/>
      <c r="X1007" s="714"/>
      <c r="Y1007" s="714"/>
    </row>
    <row r="1008" spans="1:25" s="185" customFormat="1" ht="22.5" customHeight="1" thickTop="1" thickBot="1">
      <c r="A1008" s="594"/>
      <c r="B1008" s="675"/>
      <c r="C1008" s="675"/>
      <c r="D1008" s="675"/>
      <c r="E1008" s="675"/>
      <c r="F1008" s="675"/>
      <c r="G1008" s="675"/>
      <c r="H1008" s="675"/>
      <c r="I1008" s="675"/>
      <c r="J1008" s="675"/>
      <c r="K1008" s="671"/>
      <c r="L1008" s="678"/>
      <c r="M1008" s="678"/>
      <c r="N1008" s="678"/>
      <c r="O1008" s="678"/>
      <c r="P1008" s="678"/>
      <c r="Q1008" s="678"/>
      <c r="R1008" s="678"/>
      <c r="S1008" s="678"/>
      <c r="T1008" s="678"/>
      <c r="U1008" s="678"/>
      <c r="V1008" s="678"/>
      <c r="W1008" s="678"/>
      <c r="X1008" s="714"/>
      <c r="Y1008" s="714"/>
    </row>
    <row r="1009" spans="1:25" s="185" customFormat="1" ht="22.5" customHeight="1" thickTop="1" thickBot="1">
      <c r="A1009" s="594"/>
      <c r="B1009" s="675"/>
      <c r="C1009" s="675"/>
      <c r="D1009" s="675"/>
      <c r="E1009" s="675"/>
      <c r="F1009" s="675"/>
      <c r="G1009" s="675"/>
      <c r="H1009" s="675"/>
      <c r="I1009" s="675"/>
      <c r="J1009" s="675"/>
      <c r="K1009" s="671"/>
      <c r="L1009" s="678"/>
      <c r="M1009" s="678"/>
      <c r="N1009" s="678"/>
      <c r="O1009" s="678"/>
      <c r="P1009" s="678"/>
      <c r="Q1009" s="678"/>
      <c r="R1009" s="678"/>
      <c r="S1009" s="678"/>
      <c r="T1009" s="678"/>
      <c r="U1009" s="678"/>
      <c r="V1009" s="678"/>
      <c r="W1009" s="678"/>
      <c r="X1009" s="714"/>
      <c r="Y1009" s="714"/>
    </row>
    <row r="1010" spans="1:25" s="185" customFormat="1" ht="22.5" customHeight="1" thickTop="1" thickBot="1">
      <c r="A1010" s="594"/>
      <c r="B1010" s="675"/>
      <c r="C1010" s="675"/>
      <c r="D1010" s="675"/>
      <c r="E1010" s="675"/>
      <c r="F1010" s="675"/>
      <c r="G1010" s="675"/>
      <c r="H1010" s="675"/>
      <c r="I1010" s="675"/>
      <c r="J1010" s="675"/>
      <c r="K1010" s="671"/>
      <c r="L1010" s="678"/>
      <c r="M1010" s="678"/>
      <c r="N1010" s="678"/>
      <c r="O1010" s="678"/>
      <c r="P1010" s="678"/>
      <c r="Q1010" s="678"/>
      <c r="R1010" s="678"/>
      <c r="S1010" s="678"/>
      <c r="T1010" s="678"/>
      <c r="U1010" s="678"/>
      <c r="V1010" s="678"/>
      <c r="W1010" s="678"/>
      <c r="X1010" s="714"/>
      <c r="Y1010" s="714"/>
    </row>
    <row r="1011" spans="1:25" s="185" customFormat="1" ht="22.5" customHeight="1" thickTop="1" thickBot="1">
      <c r="A1011" s="594"/>
      <c r="B1011" s="675"/>
      <c r="C1011" s="675"/>
      <c r="D1011" s="675"/>
      <c r="E1011" s="675"/>
      <c r="F1011" s="675"/>
      <c r="G1011" s="675"/>
      <c r="H1011" s="675"/>
      <c r="I1011" s="675"/>
      <c r="J1011" s="675"/>
      <c r="K1011" s="671"/>
      <c r="L1011" s="678"/>
      <c r="M1011" s="678"/>
      <c r="N1011" s="678"/>
      <c r="O1011" s="678"/>
      <c r="P1011" s="678"/>
      <c r="Q1011" s="678"/>
      <c r="R1011" s="678"/>
      <c r="S1011" s="678"/>
      <c r="T1011" s="678"/>
      <c r="U1011" s="678"/>
      <c r="V1011" s="678"/>
      <c r="W1011" s="678"/>
      <c r="X1011" s="714"/>
      <c r="Y1011" s="714"/>
    </row>
    <row r="1012" spans="1:25" s="185" customFormat="1" ht="22.5" customHeight="1" thickTop="1" thickBot="1">
      <c r="A1012" s="594"/>
      <c r="B1012" s="675"/>
      <c r="C1012" s="675"/>
      <c r="D1012" s="675"/>
      <c r="E1012" s="675"/>
      <c r="F1012" s="675"/>
      <c r="G1012" s="675"/>
      <c r="H1012" s="675"/>
      <c r="I1012" s="675"/>
      <c r="J1012" s="675"/>
      <c r="K1012" s="671"/>
      <c r="L1012" s="678"/>
      <c r="M1012" s="678"/>
      <c r="N1012" s="678"/>
      <c r="O1012" s="678"/>
      <c r="P1012" s="678"/>
      <c r="Q1012" s="678"/>
      <c r="R1012" s="678"/>
      <c r="S1012" s="678"/>
      <c r="T1012" s="678"/>
      <c r="U1012" s="678"/>
      <c r="V1012" s="678"/>
      <c r="W1012" s="678"/>
      <c r="X1012" s="714"/>
      <c r="Y1012" s="714"/>
    </row>
    <row r="1013" spans="1:25" s="185" customFormat="1" ht="22.5" customHeight="1" thickTop="1" thickBot="1">
      <c r="A1013" s="594"/>
      <c r="B1013" s="675"/>
      <c r="C1013" s="675"/>
      <c r="D1013" s="675"/>
      <c r="E1013" s="675"/>
      <c r="F1013" s="675"/>
      <c r="G1013" s="675"/>
      <c r="H1013" s="675"/>
      <c r="I1013" s="675"/>
      <c r="J1013" s="675"/>
      <c r="K1013" s="671"/>
      <c r="L1013" s="678"/>
      <c r="M1013" s="678"/>
      <c r="N1013" s="678"/>
      <c r="O1013" s="678"/>
      <c r="P1013" s="678"/>
      <c r="Q1013" s="678"/>
      <c r="R1013" s="678"/>
      <c r="S1013" s="678"/>
      <c r="T1013" s="678"/>
      <c r="U1013" s="678"/>
      <c r="V1013" s="678"/>
      <c r="W1013" s="678"/>
      <c r="X1013" s="714"/>
      <c r="Y1013" s="714"/>
    </row>
    <row r="1014" spans="1:25" s="185" customFormat="1" ht="22.5" customHeight="1" thickTop="1" thickBot="1">
      <c r="A1014" s="594"/>
      <c r="B1014" s="675"/>
      <c r="C1014" s="675"/>
      <c r="D1014" s="675"/>
      <c r="E1014" s="675"/>
      <c r="F1014" s="675"/>
      <c r="G1014" s="675"/>
      <c r="H1014" s="675"/>
      <c r="I1014" s="675"/>
      <c r="J1014" s="675"/>
      <c r="K1014" s="671"/>
      <c r="L1014" s="678"/>
      <c r="M1014" s="678"/>
      <c r="N1014" s="678"/>
      <c r="O1014" s="678"/>
      <c r="P1014" s="678"/>
      <c r="Q1014" s="678"/>
      <c r="R1014" s="678"/>
      <c r="S1014" s="678"/>
      <c r="T1014" s="678"/>
      <c r="U1014" s="678"/>
      <c r="V1014" s="678"/>
      <c r="W1014" s="678"/>
      <c r="X1014" s="714"/>
      <c r="Y1014" s="714"/>
    </row>
    <row r="1015" spans="1:25" s="185" customFormat="1" ht="22.5" customHeight="1" thickTop="1" thickBot="1">
      <c r="A1015" s="594"/>
      <c r="B1015" s="675"/>
      <c r="C1015" s="675"/>
      <c r="D1015" s="675"/>
      <c r="E1015" s="675"/>
      <c r="F1015" s="675"/>
      <c r="G1015" s="675"/>
      <c r="H1015" s="675"/>
      <c r="I1015" s="675"/>
      <c r="J1015" s="675"/>
      <c r="K1015" s="671"/>
      <c r="L1015" s="678"/>
      <c r="M1015" s="678"/>
      <c r="N1015" s="678"/>
      <c r="O1015" s="678"/>
      <c r="P1015" s="678"/>
      <c r="Q1015" s="678"/>
      <c r="R1015" s="678"/>
      <c r="S1015" s="678"/>
      <c r="T1015" s="678"/>
      <c r="U1015" s="678"/>
      <c r="V1015" s="678"/>
      <c r="W1015" s="678"/>
      <c r="X1015" s="714"/>
      <c r="Y1015" s="714"/>
    </row>
    <row r="1016" spans="1:25" s="185" customFormat="1" ht="22.5" customHeight="1" thickTop="1" thickBot="1">
      <c r="A1016" s="594"/>
      <c r="B1016" s="675"/>
      <c r="C1016" s="675"/>
      <c r="D1016" s="675"/>
      <c r="E1016" s="675"/>
      <c r="F1016" s="675"/>
      <c r="G1016" s="675"/>
      <c r="H1016" s="675"/>
      <c r="I1016" s="675"/>
      <c r="J1016" s="675"/>
      <c r="K1016" s="671"/>
      <c r="L1016" s="678"/>
      <c r="M1016" s="678"/>
      <c r="N1016" s="678"/>
      <c r="O1016" s="678"/>
      <c r="P1016" s="678"/>
      <c r="Q1016" s="678"/>
      <c r="R1016" s="678"/>
      <c r="S1016" s="678"/>
      <c r="T1016" s="678"/>
      <c r="U1016" s="678"/>
      <c r="V1016" s="678"/>
      <c r="W1016" s="678"/>
      <c r="X1016" s="714"/>
      <c r="Y1016" s="714"/>
    </row>
    <row r="1017" spans="1:25" s="185" customFormat="1" ht="22.5" customHeight="1" thickTop="1" thickBot="1">
      <c r="A1017" s="594"/>
      <c r="B1017" s="675"/>
      <c r="C1017" s="675"/>
      <c r="D1017" s="675"/>
      <c r="E1017" s="675"/>
      <c r="F1017" s="675"/>
      <c r="G1017" s="675"/>
      <c r="H1017" s="675"/>
      <c r="I1017" s="675"/>
      <c r="J1017" s="675"/>
      <c r="K1017" s="671"/>
      <c r="L1017" s="678"/>
      <c r="M1017" s="678"/>
      <c r="N1017" s="678"/>
      <c r="O1017" s="678"/>
      <c r="P1017" s="678"/>
      <c r="Q1017" s="678"/>
      <c r="R1017" s="678"/>
      <c r="S1017" s="678"/>
      <c r="T1017" s="678"/>
      <c r="U1017" s="678"/>
      <c r="V1017" s="678"/>
      <c r="W1017" s="678"/>
      <c r="X1017" s="714"/>
      <c r="Y1017" s="714"/>
    </row>
    <row r="1018" spans="1:25" s="185" customFormat="1" ht="22.5" customHeight="1" thickTop="1" thickBot="1">
      <c r="A1018" s="594"/>
      <c r="B1018" s="675"/>
      <c r="C1018" s="675"/>
      <c r="D1018" s="675"/>
      <c r="E1018" s="675"/>
      <c r="F1018" s="675"/>
      <c r="G1018" s="675"/>
      <c r="H1018" s="675"/>
      <c r="I1018" s="675"/>
      <c r="J1018" s="675"/>
      <c r="K1018" s="671"/>
      <c r="L1018" s="678"/>
      <c r="M1018" s="678"/>
      <c r="N1018" s="678"/>
      <c r="O1018" s="678"/>
      <c r="P1018" s="678"/>
      <c r="Q1018" s="678"/>
      <c r="R1018" s="678"/>
      <c r="S1018" s="678"/>
      <c r="T1018" s="678"/>
      <c r="U1018" s="678"/>
      <c r="V1018" s="678"/>
      <c r="W1018" s="678"/>
      <c r="X1018" s="714"/>
      <c r="Y1018" s="714"/>
    </row>
    <row r="1019" spans="1:25" s="185" customFormat="1" ht="22.5" customHeight="1" thickTop="1" thickBot="1">
      <c r="A1019" s="594"/>
      <c r="B1019" s="675"/>
      <c r="C1019" s="675"/>
      <c r="D1019" s="675"/>
      <c r="E1019" s="675"/>
      <c r="F1019" s="675"/>
      <c r="G1019" s="675"/>
      <c r="H1019" s="675"/>
      <c r="I1019" s="675"/>
      <c r="J1019" s="675"/>
      <c r="K1019" s="671"/>
      <c r="L1019" s="678"/>
      <c r="M1019" s="678"/>
      <c r="N1019" s="678"/>
      <c r="O1019" s="678"/>
      <c r="P1019" s="678"/>
      <c r="Q1019" s="678"/>
      <c r="R1019" s="678"/>
      <c r="S1019" s="678"/>
      <c r="T1019" s="678"/>
      <c r="U1019" s="678"/>
      <c r="V1019" s="678"/>
      <c r="W1019" s="678"/>
      <c r="X1019" s="714"/>
      <c r="Y1019" s="714"/>
    </row>
    <row r="1020" spans="1:25" s="185" customFormat="1" ht="22.5" customHeight="1" thickTop="1" thickBot="1">
      <c r="A1020" s="594"/>
      <c r="B1020" s="675"/>
      <c r="C1020" s="675"/>
      <c r="D1020" s="675"/>
      <c r="E1020" s="675"/>
      <c r="F1020" s="675"/>
      <c r="G1020" s="675"/>
      <c r="H1020" s="675"/>
      <c r="I1020" s="675"/>
      <c r="J1020" s="675"/>
      <c r="K1020" s="671"/>
      <c r="L1020" s="678"/>
      <c r="M1020" s="678"/>
      <c r="N1020" s="678"/>
      <c r="O1020" s="678"/>
      <c r="P1020" s="678"/>
      <c r="Q1020" s="678"/>
      <c r="R1020" s="678"/>
      <c r="S1020" s="678"/>
      <c r="T1020" s="678"/>
      <c r="U1020" s="678"/>
      <c r="V1020" s="678"/>
      <c r="W1020" s="678"/>
      <c r="X1020" s="714"/>
      <c r="Y1020" s="714"/>
    </row>
    <row r="1021" spans="1:25" s="185" customFormat="1" ht="22.5" customHeight="1" thickTop="1" thickBot="1">
      <c r="A1021" s="594"/>
      <c r="B1021" s="675"/>
      <c r="C1021" s="675"/>
      <c r="D1021" s="675"/>
      <c r="E1021" s="675"/>
      <c r="F1021" s="675"/>
      <c r="G1021" s="675"/>
      <c r="H1021" s="675"/>
      <c r="I1021" s="675"/>
      <c r="J1021" s="675"/>
      <c r="K1021" s="671"/>
      <c r="L1021" s="678"/>
      <c r="M1021" s="678"/>
      <c r="N1021" s="678"/>
      <c r="O1021" s="678"/>
      <c r="P1021" s="678"/>
      <c r="Q1021" s="678"/>
      <c r="R1021" s="678"/>
      <c r="S1021" s="678"/>
      <c r="T1021" s="678"/>
      <c r="U1021" s="678"/>
      <c r="V1021" s="678"/>
      <c r="W1021" s="678"/>
      <c r="X1021" s="714"/>
      <c r="Y1021" s="714"/>
    </row>
    <row r="1022" spans="1:25" s="185" customFormat="1" ht="22.5" customHeight="1" thickTop="1" thickBot="1">
      <c r="A1022" s="594"/>
      <c r="B1022" s="675"/>
      <c r="C1022" s="675"/>
      <c r="D1022" s="675"/>
      <c r="E1022" s="675"/>
      <c r="F1022" s="675"/>
      <c r="G1022" s="675"/>
      <c r="H1022" s="675"/>
      <c r="I1022" s="675"/>
      <c r="J1022" s="675"/>
      <c r="K1022" s="671"/>
      <c r="L1022" s="678"/>
      <c r="M1022" s="678"/>
      <c r="N1022" s="678"/>
      <c r="O1022" s="678"/>
      <c r="P1022" s="678"/>
      <c r="Q1022" s="678"/>
      <c r="R1022" s="678"/>
      <c r="S1022" s="678"/>
      <c r="T1022" s="678"/>
      <c r="U1022" s="678"/>
      <c r="V1022" s="678"/>
      <c r="W1022" s="678"/>
      <c r="X1022" s="714"/>
      <c r="Y1022" s="714"/>
    </row>
    <row r="1023" spans="1:25" s="185" customFormat="1" ht="22.5" customHeight="1" thickTop="1" thickBot="1">
      <c r="A1023" s="594"/>
      <c r="B1023" s="675"/>
      <c r="C1023" s="675"/>
      <c r="D1023" s="675"/>
      <c r="E1023" s="675"/>
      <c r="F1023" s="675"/>
      <c r="G1023" s="675"/>
      <c r="H1023" s="675"/>
      <c r="I1023" s="675"/>
      <c r="J1023" s="675"/>
      <c r="K1023" s="671"/>
      <c r="L1023" s="678"/>
      <c r="M1023" s="678"/>
      <c r="N1023" s="678"/>
      <c r="O1023" s="678"/>
      <c r="P1023" s="678"/>
      <c r="Q1023" s="678"/>
      <c r="R1023" s="678"/>
      <c r="S1023" s="678"/>
      <c r="T1023" s="678"/>
      <c r="U1023" s="678"/>
      <c r="V1023" s="678"/>
      <c r="W1023" s="678"/>
      <c r="X1023" s="714"/>
      <c r="Y1023" s="714"/>
    </row>
    <row r="1024" spans="1:25" ht="36" customHeight="1" thickTop="1" thickBot="1">
      <c r="A1024" s="587" t="s">
        <v>1377</v>
      </c>
      <c r="B1024" s="587" t="s">
        <v>1384</v>
      </c>
      <c r="C1024" s="587"/>
      <c r="D1024" s="587"/>
      <c r="E1024" s="587"/>
      <c r="F1024" s="587"/>
      <c r="G1024" s="587"/>
      <c r="H1024" s="587"/>
      <c r="I1024" s="737"/>
      <c r="J1024" s="737"/>
      <c r="K1024" s="588" t="s">
        <v>1598</v>
      </c>
      <c r="L1024" s="679">
        <f>+L1025+L1029</f>
        <v>0</v>
      </c>
      <c r="M1024" s="679">
        <f t="shared" ref="M1024:U1024" si="136">+M1025+M1029</f>
        <v>0</v>
      </c>
      <c r="N1024" s="679">
        <f t="shared" si="136"/>
        <v>0</v>
      </c>
      <c r="O1024" s="679">
        <f t="shared" ref="O1024:O1043" si="137">L1024+M1024-N1024</f>
        <v>0</v>
      </c>
      <c r="P1024" s="679">
        <f t="shared" si="136"/>
        <v>0</v>
      </c>
      <c r="Q1024" s="679">
        <f t="shared" si="136"/>
        <v>0</v>
      </c>
      <c r="R1024" s="679">
        <f t="shared" si="136"/>
        <v>0</v>
      </c>
      <c r="S1024" s="679">
        <f t="shared" si="136"/>
        <v>0</v>
      </c>
      <c r="T1024" s="679">
        <f t="shared" si="136"/>
        <v>0</v>
      </c>
      <c r="U1024" s="679">
        <f t="shared" si="136"/>
        <v>0</v>
      </c>
      <c r="V1024" s="679" t="e">
        <f t="shared" ref="V1024:V1043" si="138">U1024/O1024</f>
        <v>#DIV/0!</v>
      </c>
      <c r="W1024" s="679"/>
      <c r="X1024" s="714"/>
      <c r="Y1024" s="714"/>
    </row>
    <row r="1025" spans="1:25" ht="18.75" customHeight="1" thickTop="1" thickBot="1">
      <c r="A1025" s="594">
        <v>1</v>
      </c>
      <c r="B1025" s="675" t="s">
        <v>1384</v>
      </c>
      <c r="C1025" s="675" t="s">
        <v>1379</v>
      </c>
      <c r="D1025" s="675"/>
      <c r="E1025" s="594"/>
      <c r="F1025" s="675"/>
      <c r="G1025" s="675"/>
      <c r="H1025" s="675"/>
      <c r="I1025" s="675"/>
      <c r="J1025" s="675"/>
      <c r="K1025" s="670" t="s">
        <v>1599</v>
      </c>
      <c r="L1025" s="678">
        <f>SUM(L1026:L1028)</f>
        <v>0</v>
      </c>
      <c r="M1025" s="678">
        <f t="shared" ref="M1025:U1025" si="139">SUM(M1026:M1028)</f>
        <v>0</v>
      </c>
      <c r="N1025" s="678">
        <f t="shared" si="139"/>
        <v>0</v>
      </c>
      <c r="O1025" s="678">
        <f t="shared" si="137"/>
        <v>0</v>
      </c>
      <c r="P1025" s="678">
        <f t="shared" si="139"/>
        <v>0</v>
      </c>
      <c r="Q1025" s="678">
        <f t="shared" si="139"/>
        <v>0</v>
      </c>
      <c r="R1025" s="678">
        <f t="shared" si="139"/>
        <v>0</v>
      </c>
      <c r="S1025" s="678">
        <f t="shared" si="139"/>
        <v>0</v>
      </c>
      <c r="T1025" s="678">
        <f t="shared" si="139"/>
        <v>0</v>
      </c>
      <c r="U1025" s="678">
        <f t="shared" si="139"/>
        <v>0</v>
      </c>
      <c r="V1025" s="678" t="e">
        <f t="shared" si="138"/>
        <v>#DIV/0!</v>
      </c>
      <c r="W1025" s="678"/>
      <c r="X1025" s="714"/>
      <c r="Y1025" s="714"/>
    </row>
    <row r="1026" spans="1:25" ht="18.75" customHeight="1" thickTop="1" thickBot="1">
      <c r="A1026" s="594">
        <v>1</v>
      </c>
      <c r="B1026" s="675" t="s">
        <v>1384</v>
      </c>
      <c r="C1026" s="675" t="s">
        <v>1379</v>
      </c>
      <c r="D1026" s="675" t="s">
        <v>1379</v>
      </c>
      <c r="E1026" s="675"/>
      <c r="F1026" s="675"/>
      <c r="G1026" s="675"/>
      <c r="H1026" s="675"/>
      <c r="I1026" s="675"/>
      <c r="J1026" s="675"/>
      <c r="K1026" s="671" t="s">
        <v>1406</v>
      </c>
      <c r="L1026" s="678"/>
      <c r="M1026" s="678"/>
      <c r="N1026" s="678"/>
      <c r="O1026" s="678">
        <f t="shared" si="137"/>
        <v>0</v>
      </c>
      <c r="P1026" s="678"/>
      <c r="Q1026" s="678"/>
      <c r="R1026" s="678"/>
      <c r="S1026" s="678"/>
      <c r="T1026" s="678"/>
      <c r="U1026" s="678"/>
      <c r="V1026" s="678" t="e">
        <f t="shared" si="138"/>
        <v>#DIV/0!</v>
      </c>
      <c r="W1026" s="678"/>
      <c r="X1026" s="714"/>
      <c r="Y1026" s="714"/>
    </row>
    <row r="1027" spans="1:25" ht="18.75" customHeight="1" thickTop="1" thickBot="1">
      <c r="A1027" s="594">
        <v>1</v>
      </c>
      <c r="B1027" s="675" t="s">
        <v>1384</v>
      </c>
      <c r="C1027" s="675" t="s">
        <v>1379</v>
      </c>
      <c r="D1027" s="675" t="s">
        <v>1384</v>
      </c>
      <c r="E1027" s="675"/>
      <c r="F1027" s="675"/>
      <c r="G1027" s="675"/>
      <c r="H1027" s="675"/>
      <c r="I1027" s="675"/>
      <c r="J1027" s="675"/>
      <c r="K1027" s="671" t="s">
        <v>1407</v>
      </c>
      <c r="L1027" s="678"/>
      <c r="M1027" s="678"/>
      <c r="N1027" s="678"/>
      <c r="O1027" s="678">
        <f t="shared" si="137"/>
        <v>0</v>
      </c>
      <c r="P1027" s="678"/>
      <c r="Q1027" s="678"/>
      <c r="R1027" s="678"/>
      <c r="S1027" s="678"/>
      <c r="T1027" s="678"/>
      <c r="U1027" s="678"/>
      <c r="V1027" s="678" t="e">
        <f t="shared" si="138"/>
        <v>#DIV/0!</v>
      </c>
      <c r="W1027" s="678"/>
      <c r="X1027" s="714"/>
      <c r="Y1027" s="714"/>
    </row>
    <row r="1028" spans="1:25" ht="18.75" customHeight="1" thickTop="1" thickBot="1">
      <c r="A1028" s="594">
        <v>1</v>
      </c>
      <c r="B1028" s="675" t="s">
        <v>1384</v>
      </c>
      <c r="C1028" s="675" t="s">
        <v>1379</v>
      </c>
      <c r="D1028" s="675" t="s">
        <v>1389</v>
      </c>
      <c r="E1028" s="675"/>
      <c r="F1028" s="675"/>
      <c r="G1028" s="675"/>
      <c r="H1028" s="675"/>
      <c r="I1028" s="675"/>
      <c r="J1028" s="675"/>
      <c r="K1028" s="671" t="s">
        <v>1408</v>
      </c>
      <c r="L1028" s="678"/>
      <c r="M1028" s="678"/>
      <c r="N1028" s="678"/>
      <c r="O1028" s="678">
        <f t="shared" si="137"/>
        <v>0</v>
      </c>
      <c r="P1028" s="678"/>
      <c r="Q1028" s="678"/>
      <c r="R1028" s="678"/>
      <c r="S1028" s="678"/>
      <c r="T1028" s="678"/>
      <c r="U1028" s="678"/>
      <c r="V1028" s="678" t="e">
        <f t="shared" si="138"/>
        <v>#DIV/0!</v>
      </c>
      <c r="W1028" s="678"/>
      <c r="X1028" s="714"/>
      <c r="Y1028" s="714"/>
    </row>
    <row r="1029" spans="1:25" ht="18.75" customHeight="1" thickTop="1" thickBot="1">
      <c r="A1029" s="594">
        <v>1</v>
      </c>
      <c r="B1029" s="675" t="s">
        <v>1384</v>
      </c>
      <c r="C1029" s="675" t="s">
        <v>1384</v>
      </c>
      <c r="D1029" s="675"/>
      <c r="E1029" s="594"/>
      <c r="F1029" s="675"/>
      <c r="G1029" s="675"/>
      <c r="H1029" s="675"/>
      <c r="I1029" s="675"/>
      <c r="J1029" s="675"/>
      <c r="K1029" s="670" t="s">
        <v>1600</v>
      </c>
      <c r="L1029" s="678"/>
      <c r="M1029" s="678"/>
      <c r="N1029" s="678"/>
      <c r="O1029" s="678">
        <f t="shared" si="137"/>
        <v>0</v>
      </c>
      <c r="P1029" s="678"/>
      <c r="Q1029" s="678"/>
      <c r="R1029" s="678"/>
      <c r="S1029" s="678"/>
      <c r="T1029" s="678"/>
      <c r="U1029" s="678"/>
      <c r="V1029" s="678" t="e">
        <f t="shared" si="138"/>
        <v>#DIV/0!</v>
      </c>
      <c r="W1029" s="678"/>
      <c r="X1029" s="714"/>
      <c r="Y1029" s="714"/>
    </row>
    <row r="1030" spans="1:25" ht="36" customHeight="1" thickTop="1" thickBot="1">
      <c r="A1030" s="587">
        <v>1</v>
      </c>
      <c r="B1030" s="587" t="s">
        <v>1389</v>
      </c>
      <c r="C1030" s="587"/>
      <c r="D1030" s="587"/>
      <c r="E1030" s="587"/>
      <c r="F1030" s="587"/>
      <c r="G1030" s="587"/>
      <c r="H1030" s="587"/>
      <c r="I1030" s="737"/>
      <c r="J1030" s="737"/>
      <c r="K1030" s="679" t="s">
        <v>1633</v>
      </c>
      <c r="L1030" s="679">
        <f>+L1031+L1035</f>
        <v>0</v>
      </c>
      <c r="M1030" s="679">
        <f t="shared" ref="M1030:U1030" si="140">+M1031+M1035</f>
        <v>0</v>
      </c>
      <c r="N1030" s="679">
        <f t="shared" si="140"/>
        <v>0</v>
      </c>
      <c r="O1030" s="679">
        <f t="shared" si="137"/>
        <v>0</v>
      </c>
      <c r="P1030" s="679">
        <f t="shared" si="140"/>
        <v>0</v>
      </c>
      <c r="Q1030" s="679">
        <f t="shared" si="140"/>
        <v>0</v>
      </c>
      <c r="R1030" s="679">
        <f t="shared" si="140"/>
        <v>0</v>
      </c>
      <c r="S1030" s="679">
        <f t="shared" si="140"/>
        <v>0</v>
      </c>
      <c r="T1030" s="679">
        <f t="shared" si="140"/>
        <v>0</v>
      </c>
      <c r="U1030" s="679">
        <f t="shared" si="140"/>
        <v>0</v>
      </c>
      <c r="V1030" s="679" t="e">
        <f t="shared" si="138"/>
        <v>#DIV/0!</v>
      </c>
      <c r="W1030" s="679"/>
      <c r="X1030" s="714"/>
      <c r="Y1030" s="714"/>
    </row>
    <row r="1031" spans="1:25" ht="18.75" customHeight="1" thickTop="1" thickBot="1">
      <c r="A1031" s="594">
        <v>1</v>
      </c>
      <c r="B1031" s="675" t="s">
        <v>1389</v>
      </c>
      <c r="C1031" s="675" t="s">
        <v>1379</v>
      </c>
      <c r="D1031" s="675"/>
      <c r="E1031" s="594"/>
      <c r="F1031" s="675"/>
      <c r="G1031" s="675"/>
      <c r="H1031" s="675"/>
      <c r="I1031" s="675"/>
      <c r="J1031" s="675"/>
      <c r="K1031" s="670" t="s">
        <v>1409</v>
      </c>
      <c r="L1031" s="678">
        <f>SUM(L1032:L1034)</f>
        <v>0</v>
      </c>
      <c r="M1031" s="678">
        <f t="shared" ref="M1031:U1031" si="141">SUM(M1032:M1034)</f>
        <v>0</v>
      </c>
      <c r="N1031" s="678">
        <f t="shared" si="141"/>
        <v>0</v>
      </c>
      <c r="O1031" s="678">
        <f t="shared" si="137"/>
        <v>0</v>
      </c>
      <c r="P1031" s="678">
        <f t="shared" si="141"/>
        <v>0</v>
      </c>
      <c r="Q1031" s="678">
        <f t="shared" si="141"/>
        <v>0</v>
      </c>
      <c r="R1031" s="678">
        <f t="shared" si="141"/>
        <v>0</v>
      </c>
      <c r="S1031" s="678">
        <f t="shared" si="141"/>
        <v>0</v>
      </c>
      <c r="T1031" s="678">
        <f t="shared" si="141"/>
        <v>0</v>
      </c>
      <c r="U1031" s="678">
        <f t="shared" si="141"/>
        <v>0</v>
      </c>
      <c r="V1031" s="678" t="e">
        <f t="shared" si="138"/>
        <v>#DIV/0!</v>
      </c>
      <c r="W1031" s="678"/>
      <c r="X1031" s="714"/>
      <c r="Y1031" s="714"/>
    </row>
    <row r="1032" spans="1:25" ht="18.75" customHeight="1" thickTop="1" thickBot="1">
      <c r="A1032" s="594">
        <v>1</v>
      </c>
      <c r="B1032" s="675" t="s">
        <v>1389</v>
      </c>
      <c r="C1032" s="675" t="s">
        <v>1379</v>
      </c>
      <c r="D1032" s="675" t="s">
        <v>1379</v>
      </c>
      <c r="E1032" s="675"/>
      <c r="F1032" s="675"/>
      <c r="G1032" s="675"/>
      <c r="H1032" s="675"/>
      <c r="I1032" s="675"/>
      <c r="J1032" s="675"/>
      <c r="K1032" s="671" t="s">
        <v>1410</v>
      </c>
      <c r="L1032" s="678"/>
      <c r="M1032" s="678"/>
      <c r="N1032" s="678"/>
      <c r="O1032" s="678">
        <f t="shared" si="137"/>
        <v>0</v>
      </c>
      <c r="P1032" s="678"/>
      <c r="Q1032" s="678"/>
      <c r="R1032" s="678"/>
      <c r="S1032" s="678"/>
      <c r="T1032" s="678"/>
      <c r="U1032" s="678"/>
      <c r="V1032" s="678" t="e">
        <f t="shared" si="138"/>
        <v>#DIV/0!</v>
      </c>
      <c r="W1032" s="678"/>
      <c r="X1032" s="714"/>
      <c r="Y1032" s="714"/>
    </row>
    <row r="1033" spans="1:25" ht="18.75" customHeight="1" thickTop="1" thickBot="1">
      <c r="A1033" s="594">
        <v>1</v>
      </c>
      <c r="B1033" s="675" t="s">
        <v>1389</v>
      </c>
      <c r="C1033" s="675" t="s">
        <v>1379</v>
      </c>
      <c r="D1033" s="675" t="s">
        <v>1384</v>
      </c>
      <c r="E1033" s="675"/>
      <c r="F1033" s="675"/>
      <c r="G1033" s="675"/>
      <c r="H1033" s="675"/>
      <c r="I1033" s="675"/>
      <c r="J1033" s="675"/>
      <c r="K1033" s="671" t="s">
        <v>1411</v>
      </c>
      <c r="L1033" s="678"/>
      <c r="M1033" s="678"/>
      <c r="N1033" s="678"/>
      <c r="O1033" s="678">
        <f t="shared" si="137"/>
        <v>0</v>
      </c>
      <c r="P1033" s="678"/>
      <c r="Q1033" s="678"/>
      <c r="R1033" s="678"/>
      <c r="S1033" s="678"/>
      <c r="T1033" s="678"/>
      <c r="U1033" s="678"/>
      <c r="V1033" s="678" t="e">
        <f t="shared" si="138"/>
        <v>#DIV/0!</v>
      </c>
      <c r="W1033" s="678"/>
      <c r="X1033" s="714"/>
      <c r="Y1033" s="714"/>
    </row>
    <row r="1034" spans="1:25" ht="18.75" customHeight="1" thickTop="1" thickBot="1">
      <c r="A1034" s="594">
        <v>1</v>
      </c>
      <c r="B1034" s="675" t="s">
        <v>1389</v>
      </c>
      <c r="C1034" s="675" t="s">
        <v>1379</v>
      </c>
      <c r="D1034" s="675" t="s">
        <v>1389</v>
      </c>
      <c r="E1034" s="675"/>
      <c r="F1034" s="675"/>
      <c r="G1034" s="675"/>
      <c r="H1034" s="675"/>
      <c r="I1034" s="675"/>
      <c r="J1034" s="675"/>
      <c r="K1034" s="671" t="s">
        <v>1412</v>
      </c>
      <c r="L1034" s="678"/>
      <c r="M1034" s="678"/>
      <c r="N1034" s="678"/>
      <c r="O1034" s="678">
        <f t="shared" si="137"/>
        <v>0</v>
      </c>
      <c r="P1034" s="678"/>
      <c r="Q1034" s="678"/>
      <c r="R1034" s="678"/>
      <c r="S1034" s="678"/>
      <c r="T1034" s="678"/>
      <c r="U1034" s="678"/>
      <c r="V1034" s="678" t="e">
        <f t="shared" si="138"/>
        <v>#DIV/0!</v>
      </c>
      <c r="W1034" s="678"/>
      <c r="X1034" s="714"/>
      <c r="Y1034" s="714"/>
    </row>
    <row r="1035" spans="1:25" ht="18.75" customHeight="1" thickTop="1" thickBot="1">
      <c r="A1035" s="594">
        <v>1</v>
      </c>
      <c r="B1035" s="675" t="s">
        <v>1389</v>
      </c>
      <c r="C1035" s="675" t="s">
        <v>1384</v>
      </c>
      <c r="D1035" s="675"/>
      <c r="E1035" s="594"/>
      <c r="F1035" s="675"/>
      <c r="G1035" s="675"/>
      <c r="H1035" s="675"/>
      <c r="I1035" s="675"/>
      <c r="J1035" s="675"/>
      <c r="K1035" s="670" t="s">
        <v>1413</v>
      </c>
      <c r="L1035" s="678"/>
      <c r="M1035" s="678"/>
      <c r="N1035" s="678"/>
      <c r="O1035" s="678">
        <f t="shared" si="137"/>
        <v>0</v>
      </c>
      <c r="P1035" s="678"/>
      <c r="Q1035" s="678"/>
      <c r="R1035" s="678"/>
      <c r="S1035" s="678"/>
      <c r="T1035" s="678"/>
      <c r="U1035" s="678"/>
      <c r="V1035" s="678" t="e">
        <f t="shared" si="138"/>
        <v>#DIV/0!</v>
      </c>
      <c r="W1035" s="678"/>
      <c r="X1035" s="714"/>
      <c r="Y1035" s="714"/>
    </row>
    <row r="1036" spans="1:25" ht="36" customHeight="1" thickTop="1" thickBot="1">
      <c r="A1036" s="587">
        <v>1</v>
      </c>
      <c r="B1036" s="587" t="s">
        <v>1390</v>
      </c>
      <c r="C1036" s="587"/>
      <c r="D1036" s="587"/>
      <c r="E1036" s="587"/>
      <c r="F1036" s="587"/>
      <c r="G1036" s="587"/>
      <c r="H1036" s="587"/>
      <c r="I1036" s="737"/>
      <c r="J1036" s="737"/>
      <c r="K1036" s="588" t="s">
        <v>1414</v>
      </c>
      <c r="L1036" s="679"/>
      <c r="M1036" s="679"/>
      <c r="N1036" s="679"/>
      <c r="O1036" s="679">
        <f t="shared" si="137"/>
        <v>0</v>
      </c>
      <c r="P1036" s="679"/>
      <c r="Q1036" s="679"/>
      <c r="R1036" s="679"/>
      <c r="S1036" s="679"/>
      <c r="T1036" s="679"/>
      <c r="U1036" s="679"/>
      <c r="V1036" s="679" t="e">
        <f t="shared" si="138"/>
        <v>#DIV/0!</v>
      </c>
      <c r="W1036" s="679"/>
      <c r="X1036" s="714"/>
      <c r="Y1036" s="714"/>
    </row>
    <row r="1037" spans="1:25" ht="36" customHeight="1" thickTop="1" thickBot="1">
      <c r="A1037" s="587" t="s">
        <v>1377</v>
      </c>
      <c r="B1037" s="587" t="s">
        <v>1394</v>
      </c>
      <c r="C1037" s="587"/>
      <c r="D1037" s="587"/>
      <c r="E1037" s="587"/>
      <c r="F1037" s="587"/>
      <c r="G1037" s="587"/>
      <c r="H1037" s="587"/>
      <c r="I1037" s="737"/>
      <c r="J1037" s="737"/>
      <c r="K1037" s="588" t="s">
        <v>1415</v>
      </c>
      <c r="L1037" s="679">
        <f>+L1038+L1042+L1043</f>
        <v>0</v>
      </c>
      <c r="M1037" s="679">
        <f t="shared" ref="M1037:U1037" si="142">+M1038+M1042+M1043</f>
        <v>0</v>
      </c>
      <c r="N1037" s="679">
        <f t="shared" si="142"/>
        <v>0</v>
      </c>
      <c r="O1037" s="679">
        <f t="shared" si="137"/>
        <v>0</v>
      </c>
      <c r="P1037" s="679">
        <f t="shared" si="142"/>
        <v>0</v>
      </c>
      <c r="Q1037" s="679">
        <f t="shared" si="142"/>
        <v>0</v>
      </c>
      <c r="R1037" s="679">
        <f t="shared" si="142"/>
        <v>0</v>
      </c>
      <c r="S1037" s="679">
        <f t="shared" si="142"/>
        <v>0</v>
      </c>
      <c r="T1037" s="679">
        <f t="shared" si="142"/>
        <v>0</v>
      </c>
      <c r="U1037" s="679">
        <f t="shared" si="142"/>
        <v>0</v>
      </c>
      <c r="V1037" s="679" t="e">
        <f t="shared" si="138"/>
        <v>#DIV/0!</v>
      </c>
      <c r="W1037" s="679"/>
      <c r="X1037" s="714"/>
      <c r="Y1037" s="714"/>
    </row>
    <row r="1038" spans="1:25" ht="18.75" customHeight="1" thickTop="1" thickBot="1">
      <c r="A1038" s="594" t="s">
        <v>1377</v>
      </c>
      <c r="B1038" s="675" t="s">
        <v>1394</v>
      </c>
      <c r="C1038" s="675" t="s">
        <v>1379</v>
      </c>
      <c r="D1038" s="675"/>
      <c r="E1038" s="594"/>
      <c r="F1038" s="675"/>
      <c r="G1038" s="675"/>
      <c r="H1038" s="675"/>
      <c r="I1038" s="675"/>
      <c r="J1038" s="675"/>
      <c r="K1038" s="672" t="s">
        <v>1416</v>
      </c>
      <c r="L1038" s="678">
        <f>SUM(L1039:L1041)</f>
        <v>0</v>
      </c>
      <c r="M1038" s="678">
        <f t="shared" ref="M1038:U1038" si="143">SUM(M1039:M1041)</f>
        <v>0</v>
      </c>
      <c r="N1038" s="678">
        <f t="shared" si="143"/>
        <v>0</v>
      </c>
      <c r="O1038" s="678">
        <f t="shared" si="137"/>
        <v>0</v>
      </c>
      <c r="P1038" s="678">
        <f t="shared" si="143"/>
        <v>0</v>
      </c>
      <c r="Q1038" s="678">
        <f t="shared" si="143"/>
        <v>0</v>
      </c>
      <c r="R1038" s="678">
        <f t="shared" si="143"/>
        <v>0</v>
      </c>
      <c r="S1038" s="678">
        <f t="shared" si="143"/>
        <v>0</v>
      </c>
      <c r="T1038" s="678">
        <f t="shared" si="143"/>
        <v>0</v>
      </c>
      <c r="U1038" s="678">
        <f t="shared" si="143"/>
        <v>0</v>
      </c>
      <c r="V1038" s="678" t="e">
        <f t="shared" si="138"/>
        <v>#DIV/0!</v>
      </c>
      <c r="W1038" s="678"/>
      <c r="X1038" s="714"/>
      <c r="Y1038" s="714"/>
    </row>
    <row r="1039" spans="1:25" ht="18.75" customHeight="1" thickTop="1" thickBot="1">
      <c r="A1039" s="594" t="s">
        <v>1377</v>
      </c>
      <c r="B1039" s="675" t="s">
        <v>1394</v>
      </c>
      <c r="C1039" s="675" t="s">
        <v>1379</v>
      </c>
      <c r="D1039" s="675" t="s">
        <v>1379</v>
      </c>
      <c r="E1039" s="675"/>
      <c r="F1039" s="675"/>
      <c r="G1039" s="675"/>
      <c r="H1039" s="675"/>
      <c r="I1039" s="675"/>
      <c r="J1039" s="675"/>
      <c r="K1039" s="671" t="s">
        <v>1601</v>
      </c>
      <c r="L1039" s="678"/>
      <c r="M1039" s="678"/>
      <c r="N1039" s="678"/>
      <c r="O1039" s="678">
        <f t="shared" si="137"/>
        <v>0</v>
      </c>
      <c r="P1039" s="678"/>
      <c r="Q1039" s="678"/>
      <c r="R1039" s="678"/>
      <c r="S1039" s="678"/>
      <c r="T1039" s="678"/>
      <c r="U1039" s="678"/>
      <c r="V1039" s="678" t="e">
        <f t="shared" si="138"/>
        <v>#DIV/0!</v>
      </c>
      <c r="W1039" s="678"/>
      <c r="X1039" s="714"/>
      <c r="Y1039" s="714"/>
    </row>
    <row r="1040" spans="1:25" ht="18.75" customHeight="1" thickTop="1" thickBot="1">
      <c r="A1040" s="594" t="s">
        <v>1377</v>
      </c>
      <c r="B1040" s="675" t="s">
        <v>1394</v>
      </c>
      <c r="C1040" s="675" t="s">
        <v>1379</v>
      </c>
      <c r="D1040" s="675" t="s">
        <v>1384</v>
      </c>
      <c r="E1040" s="675"/>
      <c r="F1040" s="675"/>
      <c r="G1040" s="675"/>
      <c r="H1040" s="675"/>
      <c r="I1040" s="675"/>
      <c r="J1040" s="675"/>
      <c r="K1040" s="671" t="s">
        <v>1602</v>
      </c>
      <c r="L1040" s="678"/>
      <c r="M1040" s="678"/>
      <c r="N1040" s="678"/>
      <c r="O1040" s="678">
        <f t="shared" si="137"/>
        <v>0</v>
      </c>
      <c r="P1040" s="678"/>
      <c r="Q1040" s="678"/>
      <c r="R1040" s="678"/>
      <c r="S1040" s="678"/>
      <c r="T1040" s="678"/>
      <c r="U1040" s="678"/>
      <c r="V1040" s="678" t="e">
        <f t="shared" si="138"/>
        <v>#DIV/0!</v>
      </c>
      <c r="W1040" s="678"/>
      <c r="X1040" s="714"/>
      <c r="Y1040" s="714"/>
    </row>
    <row r="1041" spans="1:25" ht="18.75" customHeight="1" thickTop="1" thickBot="1">
      <c r="A1041" s="594" t="s">
        <v>1377</v>
      </c>
      <c r="B1041" s="675" t="s">
        <v>1394</v>
      </c>
      <c r="C1041" s="675" t="s">
        <v>1379</v>
      </c>
      <c r="D1041" s="675" t="s">
        <v>1389</v>
      </c>
      <c r="E1041" s="675"/>
      <c r="F1041" s="675"/>
      <c r="G1041" s="675"/>
      <c r="H1041" s="675"/>
      <c r="I1041" s="675"/>
      <c r="J1041" s="675"/>
      <c r="K1041" s="671" t="s">
        <v>1603</v>
      </c>
      <c r="L1041" s="678"/>
      <c r="M1041" s="678"/>
      <c r="N1041" s="678"/>
      <c r="O1041" s="678">
        <f t="shared" si="137"/>
        <v>0</v>
      </c>
      <c r="P1041" s="678"/>
      <c r="Q1041" s="678"/>
      <c r="R1041" s="678"/>
      <c r="S1041" s="678"/>
      <c r="T1041" s="678"/>
      <c r="U1041" s="678"/>
      <c r="V1041" s="678" t="e">
        <f t="shared" si="138"/>
        <v>#DIV/0!</v>
      </c>
      <c r="W1041" s="678"/>
      <c r="X1041" s="714"/>
      <c r="Y1041" s="714"/>
    </row>
    <row r="1042" spans="1:25" ht="18.75" customHeight="1" thickTop="1" thickBot="1">
      <c r="A1042" s="594" t="s">
        <v>1377</v>
      </c>
      <c r="B1042" s="675" t="s">
        <v>1394</v>
      </c>
      <c r="C1042" s="675" t="s">
        <v>1384</v>
      </c>
      <c r="D1042" s="675"/>
      <c r="E1042" s="594"/>
      <c r="F1042" s="675"/>
      <c r="G1042" s="675"/>
      <c r="H1042" s="675"/>
      <c r="I1042" s="675"/>
      <c r="J1042" s="675"/>
      <c r="K1042" s="672" t="s">
        <v>1417</v>
      </c>
      <c r="L1042" s="680"/>
      <c r="M1042" s="680"/>
      <c r="N1042" s="680"/>
      <c r="O1042" s="680">
        <f t="shared" si="137"/>
        <v>0</v>
      </c>
      <c r="P1042" s="680"/>
      <c r="Q1042" s="680"/>
      <c r="R1042" s="680"/>
      <c r="S1042" s="680"/>
      <c r="T1042" s="680"/>
      <c r="U1042" s="680"/>
      <c r="V1042" s="678" t="e">
        <f t="shared" si="138"/>
        <v>#DIV/0!</v>
      </c>
      <c r="W1042" s="678"/>
      <c r="X1042" s="714"/>
      <c r="Y1042" s="714"/>
    </row>
    <row r="1043" spans="1:25" ht="18.75" customHeight="1" thickTop="1" thickBot="1">
      <c r="A1043" s="594" t="s">
        <v>1377</v>
      </c>
      <c r="B1043" s="675" t="s">
        <v>1394</v>
      </c>
      <c r="C1043" s="675" t="s">
        <v>1389</v>
      </c>
      <c r="D1043" s="675"/>
      <c r="E1043" s="594"/>
      <c r="F1043" s="675"/>
      <c r="G1043" s="675"/>
      <c r="H1043" s="675"/>
      <c r="I1043" s="675"/>
      <c r="J1043" s="675"/>
      <c r="K1043" s="672" t="s">
        <v>1418</v>
      </c>
      <c r="L1043" s="680"/>
      <c r="M1043" s="680"/>
      <c r="N1043" s="680"/>
      <c r="O1043" s="680">
        <f t="shared" si="137"/>
        <v>0</v>
      </c>
      <c r="P1043" s="680"/>
      <c r="Q1043" s="680"/>
      <c r="R1043" s="680"/>
      <c r="S1043" s="680"/>
      <c r="T1043" s="680"/>
      <c r="U1043" s="680"/>
      <c r="V1043" s="678" t="e">
        <f t="shared" si="138"/>
        <v>#DIV/0!</v>
      </c>
      <c r="W1043" s="678"/>
      <c r="X1043" s="714"/>
      <c r="Y1043" s="714"/>
    </row>
    <row r="1044" spans="1:25" ht="36" customHeight="1" thickTop="1"/>
  </sheetData>
  <autoFilter ref="A6:Y504"/>
  <mergeCells count="16">
    <mergeCell ref="Y5:Y6"/>
    <mergeCell ref="A1:W1"/>
    <mergeCell ref="A2:W2"/>
    <mergeCell ref="A3:W3"/>
    <mergeCell ref="A4:W4"/>
    <mergeCell ref="A5:I5"/>
    <mergeCell ref="K5:K6"/>
    <mergeCell ref="L5:L6"/>
    <mergeCell ref="M5:N5"/>
    <mergeCell ref="O5:O6"/>
    <mergeCell ref="P5:S5"/>
    <mergeCell ref="T5:T6"/>
    <mergeCell ref="U5:U6"/>
    <mergeCell ref="V5:V6"/>
    <mergeCell ref="W5:W6"/>
    <mergeCell ref="X5:X6"/>
  </mergeCells>
  <printOptions horizontalCentered="1" verticalCentered="1"/>
  <pageMargins left="0.78740157480314965" right="0.78740157480314965" top="0.98425196850393704" bottom="0.98425196850393704" header="0" footer="0"/>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topLeftCell="A16" workbookViewId="0">
      <selection activeCell="E8" sqref="E8"/>
    </sheetView>
  </sheetViews>
  <sheetFormatPr baseColWidth="10" defaultColWidth="11.42578125" defaultRowHeight="12.75"/>
  <cols>
    <col min="1" max="1" width="34.140625" style="650" customWidth="1"/>
    <col min="2" max="2" width="70.5703125" style="650" customWidth="1"/>
    <col min="3" max="16384" width="11.42578125" style="650"/>
  </cols>
  <sheetData>
    <row r="1" spans="1:2" ht="13.5" thickBot="1">
      <c r="A1" s="1208"/>
      <c r="B1" s="1208"/>
    </row>
    <row r="2" spans="1:2" ht="13.5" thickBot="1">
      <c r="A2" s="1209" t="s">
        <v>1526</v>
      </c>
      <c r="B2" s="1210"/>
    </row>
    <row r="3" spans="1:2" ht="13.5" thickBot="1">
      <c r="A3" s="1128" t="s">
        <v>1284</v>
      </c>
      <c r="B3" s="1211"/>
    </row>
    <row r="4" spans="1:2" ht="13.5" thickBot="1">
      <c r="A4" s="651" t="s">
        <v>1527</v>
      </c>
      <c r="B4" s="651" t="s">
        <v>1286</v>
      </c>
    </row>
    <row r="5" spans="1:2" ht="26.25" thickBot="1">
      <c r="A5" s="652" t="s">
        <v>1528</v>
      </c>
      <c r="B5" s="653" t="s">
        <v>1529</v>
      </c>
    </row>
    <row r="6" spans="1:2" ht="14.25" thickTop="1" thickBot="1">
      <c r="A6" s="654" t="s">
        <v>1530</v>
      </c>
      <c r="B6" s="653" t="s">
        <v>1531</v>
      </c>
    </row>
    <row r="7" spans="1:2" ht="27" thickTop="1" thickBot="1">
      <c r="A7" s="654" t="s">
        <v>1532</v>
      </c>
      <c r="B7" s="655" t="s">
        <v>1533</v>
      </c>
    </row>
    <row r="8" spans="1:2" ht="52.5" thickTop="1" thickBot="1">
      <c r="A8" s="654" t="s">
        <v>1534</v>
      </c>
      <c r="B8" s="653" t="s">
        <v>1535</v>
      </c>
    </row>
    <row r="9" spans="1:2" ht="52.5" thickTop="1" thickBot="1">
      <c r="A9" s="656" t="s">
        <v>1536</v>
      </c>
      <c r="B9" s="653" t="s">
        <v>1537</v>
      </c>
    </row>
    <row r="10" spans="1:2" ht="27" thickTop="1" thickBot="1">
      <c r="A10" s="656" t="s">
        <v>1538</v>
      </c>
      <c r="B10" s="653" t="s">
        <v>1539</v>
      </c>
    </row>
    <row r="11" spans="1:2" ht="27" thickTop="1" thickBot="1">
      <c r="A11" s="657" t="s">
        <v>1540</v>
      </c>
      <c r="B11" s="655" t="s">
        <v>1541</v>
      </c>
    </row>
    <row r="12" spans="1:2" ht="27" thickTop="1" thickBot="1">
      <c r="A12" s="654" t="s">
        <v>1542</v>
      </c>
      <c r="B12" s="655" t="s">
        <v>1543</v>
      </c>
    </row>
    <row r="13" spans="1:2" ht="90.75" thickTop="1" thickBot="1">
      <c r="A13" s="657" t="s">
        <v>1544</v>
      </c>
      <c r="B13" s="653" t="s">
        <v>1545</v>
      </c>
    </row>
    <row r="14" spans="1:2" ht="39.75" thickTop="1" thickBot="1">
      <c r="A14" s="657" t="s">
        <v>1546</v>
      </c>
      <c r="B14" s="653" t="s">
        <v>1547</v>
      </c>
    </row>
    <row r="15" spans="1:2" ht="78" thickTop="1" thickBot="1">
      <c r="A15" s="658" t="s">
        <v>1548</v>
      </c>
      <c r="B15" s="655" t="s">
        <v>1549</v>
      </c>
    </row>
    <row r="16" spans="1:2" ht="14.25" thickTop="1" thickBot="1">
      <c r="A16" s="654" t="s">
        <v>1550</v>
      </c>
      <c r="B16" s="655" t="s">
        <v>1551</v>
      </c>
    </row>
    <row r="17" spans="1:2" ht="27" thickTop="1" thickBot="1">
      <c r="A17" s="659" t="s">
        <v>1552</v>
      </c>
      <c r="B17" s="655" t="s">
        <v>1553</v>
      </c>
    </row>
    <row r="18" spans="1:2" ht="27" thickTop="1" thickBot="1">
      <c r="A18" s="654" t="s">
        <v>1554</v>
      </c>
      <c r="B18" s="660" t="s">
        <v>1555</v>
      </c>
    </row>
    <row r="19" spans="1:2" ht="13.5" thickTop="1"/>
  </sheetData>
  <mergeCells count="3">
    <mergeCell ref="A1:B1"/>
    <mergeCell ref="A2:B2"/>
    <mergeCell ref="A3:B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BG217"/>
  <sheetViews>
    <sheetView tabSelected="1" topLeftCell="H1" zoomScaleNormal="100" zoomScaleSheetLayoutView="100" workbookViewId="0">
      <pane xSplit="2" ySplit="9" topLeftCell="U10" activePane="bottomRight" state="frozen"/>
      <selection activeCell="H1" sqref="H1"/>
      <selection pane="topRight" activeCell="J1" sqref="J1"/>
      <selection pane="bottomLeft" activeCell="H10" sqref="H10"/>
      <selection pane="bottomRight" activeCell="AB4" sqref="AB4"/>
    </sheetView>
  </sheetViews>
  <sheetFormatPr baseColWidth="10" defaultColWidth="14.42578125" defaultRowHeight="15"/>
  <cols>
    <col min="1" max="1" width="16" style="601" customWidth="1"/>
    <col min="2" max="2" width="14.140625" style="601" customWidth="1"/>
    <col min="3" max="4" width="14.42578125" style="601" customWidth="1"/>
    <col min="5" max="7" width="10.7109375" style="601" customWidth="1"/>
    <col min="8" max="8" width="69" style="601" customWidth="1"/>
    <col min="9" max="9" width="20.28515625" style="1502" customWidth="1"/>
    <col min="10" max="28" width="20.28515625" style="601" customWidth="1"/>
    <col min="29" max="29" width="51.42578125" style="601" customWidth="1"/>
    <col min="30" max="16384" width="14.42578125" style="601"/>
  </cols>
  <sheetData>
    <row r="1" spans="1:29" ht="15.75" thickBot="1"/>
    <row r="2" spans="1:29" ht="30.75" customHeight="1" thickTop="1" thickBot="1">
      <c r="A2" s="1217" t="s">
        <v>1364</v>
      </c>
      <c r="B2" s="1217" t="s">
        <v>1298</v>
      </c>
      <c r="C2" s="1215" t="s">
        <v>1365</v>
      </c>
      <c r="D2" s="1217" t="s">
        <v>1301</v>
      </c>
      <c r="E2" s="1217" t="s">
        <v>1366</v>
      </c>
      <c r="F2" s="1217" t="s">
        <v>1367</v>
      </c>
      <c r="G2" s="1217" t="s">
        <v>1368</v>
      </c>
      <c r="H2" s="1215" t="s">
        <v>1494</v>
      </c>
      <c r="I2" s="1212" t="s">
        <v>1448</v>
      </c>
      <c r="J2" s="1213"/>
      <c r="K2" s="1213"/>
      <c r="L2" s="1214"/>
      <c r="M2" s="1212" t="s">
        <v>1449</v>
      </c>
      <c r="N2" s="1213"/>
      <c r="O2" s="1213"/>
      <c r="P2" s="1214"/>
      <c r="Q2" s="1212" t="s">
        <v>1450</v>
      </c>
      <c r="R2" s="1213"/>
      <c r="S2" s="1213"/>
      <c r="T2" s="1214"/>
      <c r="U2" s="1212" t="s">
        <v>1451</v>
      </c>
      <c r="V2" s="1213"/>
      <c r="W2" s="1213"/>
      <c r="X2" s="1214"/>
      <c r="Y2" s="1212" t="s">
        <v>1452</v>
      </c>
      <c r="Z2" s="1213"/>
      <c r="AA2" s="1213"/>
      <c r="AB2" s="1214"/>
      <c r="AC2" s="602" t="s">
        <v>1453</v>
      </c>
    </row>
    <row r="3" spans="1:29" ht="16.5" thickTop="1" thickBot="1">
      <c r="A3" s="1218"/>
      <c r="B3" s="1218"/>
      <c r="C3" s="1216"/>
      <c r="D3" s="1218"/>
      <c r="E3" s="1218"/>
      <c r="F3" s="1218"/>
      <c r="G3" s="1218"/>
      <c r="H3" s="1216"/>
      <c r="I3" s="1503" t="s">
        <v>1454</v>
      </c>
      <c r="J3" s="603" t="s">
        <v>1455</v>
      </c>
      <c r="K3" s="603" t="s">
        <v>1456</v>
      </c>
      <c r="L3" s="603" t="s">
        <v>1457</v>
      </c>
      <c r="M3" s="603" t="s">
        <v>1454</v>
      </c>
      <c r="N3" s="603" t="s">
        <v>1455</v>
      </c>
      <c r="O3" s="603" t="s">
        <v>1456</v>
      </c>
      <c r="P3" s="603" t="s">
        <v>1457</v>
      </c>
      <c r="Q3" s="603" t="s">
        <v>1454</v>
      </c>
      <c r="R3" s="603" t="s">
        <v>1455</v>
      </c>
      <c r="S3" s="603" t="s">
        <v>1456</v>
      </c>
      <c r="T3" s="603" t="s">
        <v>1457</v>
      </c>
      <c r="U3" s="603" t="s">
        <v>1454</v>
      </c>
      <c r="V3" s="603" t="s">
        <v>1455</v>
      </c>
      <c r="W3" s="603" t="s">
        <v>1456</v>
      </c>
      <c r="X3" s="603" t="s">
        <v>1457</v>
      </c>
      <c r="Y3" s="603" t="s">
        <v>1454</v>
      </c>
      <c r="Z3" s="603" t="s">
        <v>1455</v>
      </c>
      <c r="AA3" s="603" t="s">
        <v>1456</v>
      </c>
      <c r="AB3" s="603" t="s">
        <v>1458</v>
      </c>
      <c r="AC3" s="603"/>
    </row>
    <row r="4" spans="1:29" ht="16.5" thickTop="1" thickBot="1">
      <c r="A4" s="604" t="s">
        <v>1459</v>
      </c>
      <c r="B4" s="604" t="s">
        <v>1379</v>
      </c>
      <c r="C4" s="604"/>
      <c r="D4" s="604"/>
      <c r="E4" s="604"/>
      <c r="F4" s="604"/>
      <c r="G4" s="604"/>
      <c r="H4" s="605" t="s">
        <v>1460</v>
      </c>
      <c r="I4" s="1496">
        <f>+I5+I6+I9+I24</f>
        <v>5628000000</v>
      </c>
      <c r="J4" s="1493">
        <f t="shared" ref="J4:L4" si="0">+J5+J6+J9+J24</f>
        <v>4934363409.6999998</v>
      </c>
      <c r="K4" s="1493">
        <f t="shared" si="0"/>
        <v>4874541935.1899996</v>
      </c>
      <c r="L4" s="1493">
        <f t="shared" si="0"/>
        <v>4611460863.0699997</v>
      </c>
      <c r="M4" s="1493">
        <f>+M5+M6+M9+M24+M47</f>
        <v>12386551000</v>
      </c>
      <c r="N4" s="1493">
        <f t="shared" ref="N4:P4" si="1">+N5+N6+N9+N24+N47</f>
        <v>11680496989</v>
      </c>
      <c r="O4" s="1493">
        <f t="shared" si="1"/>
        <v>2833408081</v>
      </c>
      <c r="P4" s="1493">
        <f t="shared" si="1"/>
        <v>2833408081</v>
      </c>
      <c r="Q4" s="1493">
        <f>+Q5+Q6+Q9+Q24+Q47</f>
        <v>4382649349</v>
      </c>
      <c r="R4" s="1493">
        <f t="shared" ref="R4:AB4" si="2">+R5+R6+R9+R24+R47</f>
        <v>4339316135</v>
      </c>
      <c r="S4" s="1493">
        <f t="shared" si="2"/>
        <v>1645167777.3199999</v>
      </c>
      <c r="T4" s="1493">
        <f t="shared" si="2"/>
        <v>1645167777.3199999</v>
      </c>
      <c r="U4" s="1493">
        <f>U47</f>
        <v>9672858156.7900009</v>
      </c>
      <c r="V4" s="1493">
        <f t="shared" ref="V4:X4" si="3">V47</f>
        <v>7868740707.46</v>
      </c>
      <c r="W4" s="1493">
        <f t="shared" si="3"/>
        <v>4077611088.5199995</v>
      </c>
      <c r="X4" s="1493">
        <f t="shared" si="3"/>
        <v>4077611088.5199995</v>
      </c>
      <c r="Y4" s="1493">
        <f t="shared" si="2"/>
        <v>45562435349</v>
      </c>
      <c r="Z4" s="1493">
        <f t="shared" si="2"/>
        <v>40314294552.870003</v>
      </c>
      <c r="AA4" s="1493">
        <f t="shared" si="2"/>
        <v>25319618901.079998</v>
      </c>
      <c r="AB4" s="1493">
        <f t="shared" si="2"/>
        <v>23731371873.759998</v>
      </c>
      <c r="AC4" s="606"/>
    </row>
    <row r="5" spans="1:29" ht="16.5" thickTop="1" thickBot="1">
      <c r="A5" s="607" t="s">
        <v>1459</v>
      </c>
      <c r="B5" s="607" t="s">
        <v>1379</v>
      </c>
      <c r="C5" s="607" t="s">
        <v>1379</v>
      </c>
      <c r="D5" s="607"/>
      <c r="E5" s="607"/>
      <c r="F5" s="607"/>
      <c r="G5" s="607"/>
      <c r="H5" s="608" t="s">
        <v>1302</v>
      </c>
      <c r="I5" s="1496">
        <v>2640148119</v>
      </c>
      <c r="J5" s="1494">
        <v>2333877798</v>
      </c>
      <c r="K5" s="1494">
        <v>2333877798</v>
      </c>
      <c r="L5" s="1494">
        <v>2333877798.8800001</v>
      </c>
      <c r="M5" s="1494">
        <v>2832299000</v>
      </c>
      <c r="N5" s="1494">
        <v>2779156081</v>
      </c>
      <c r="O5" s="1494">
        <v>2779156081</v>
      </c>
      <c r="P5" s="1494">
        <v>2779156081</v>
      </c>
      <c r="Q5" s="1494">
        <v>102679724</v>
      </c>
      <c r="R5" s="1494">
        <v>102679724</v>
      </c>
      <c r="S5" s="1494">
        <v>102679724</v>
      </c>
      <c r="T5" s="1494">
        <v>102679724</v>
      </c>
      <c r="U5" s="1494">
        <f t="shared" ref="U5:AB5" si="4">+U6</f>
        <v>0</v>
      </c>
      <c r="V5" s="1494">
        <f t="shared" si="4"/>
        <v>0</v>
      </c>
      <c r="W5" s="1494">
        <f t="shared" si="4"/>
        <v>0</v>
      </c>
      <c r="X5" s="1494">
        <f t="shared" si="4"/>
        <v>0</v>
      </c>
      <c r="Y5" s="1494">
        <f>I5+M5+Q5</f>
        <v>5575126843</v>
      </c>
      <c r="Z5" s="1494">
        <f>J5+N5+R5</f>
        <v>5215713603</v>
      </c>
      <c r="AA5" s="1494">
        <f>K5+O5+S5</f>
        <v>5215713603</v>
      </c>
      <c r="AB5" s="609">
        <f>L5+P5+T5</f>
        <v>5215713603.8800001</v>
      </c>
      <c r="AC5" s="606"/>
    </row>
    <row r="6" spans="1:29" ht="16.5" thickTop="1" thickBot="1">
      <c r="A6" s="611">
        <v>2</v>
      </c>
      <c r="B6" s="607" t="s">
        <v>1379</v>
      </c>
      <c r="C6" s="607" t="s">
        <v>1384</v>
      </c>
      <c r="D6" s="607"/>
      <c r="E6" s="607"/>
      <c r="F6" s="607"/>
      <c r="G6" s="607"/>
      <c r="H6" s="608" t="s">
        <v>1461</v>
      </c>
      <c r="I6" s="1496">
        <f>+I7+I8</f>
        <v>2444049363.5</v>
      </c>
      <c r="J6" s="1494">
        <f t="shared" ref="J6:AB6" si="5">+J7+J8</f>
        <v>2056683095.55</v>
      </c>
      <c r="K6" s="1494">
        <f t="shared" si="5"/>
        <v>1996861621.04</v>
      </c>
      <c r="L6" s="1494">
        <f t="shared" si="5"/>
        <v>1733780548.04</v>
      </c>
      <c r="M6" s="1494">
        <f t="shared" si="5"/>
        <v>47472000</v>
      </c>
      <c r="N6" s="1494">
        <f t="shared" si="5"/>
        <v>47472000</v>
      </c>
      <c r="O6" s="1494">
        <f t="shared" si="5"/>
        <v>47472000</v>
      </c>
      <c r="P6" s="1494">
        <f t="shared" si="5"/>
        <v>47472000</v>
      </c>
      <c r="Q6" s="1494">
        <f t="shared" si="5"/>
        <v>1566235</v>
      </c>
      <c r="R6" s="1494">
        <f t="shared" si="5"/>
        <v>0</v>
      </c>
      <c r="S6" s="1494">
        <f t="shared" si="5"/>
        <v>0</v>
      </c>
      <c r="T6" s="1494">
        <f t="shared" si="5"/>
        <v>0</v>
      </c>
      <c r="U6" s="1494">
        <f t="shared" si="5"/>
        <v>0</v>
      </c>
      <c r="V6" s="1494">
        <f t="shared" si="5"/>
        <v>0</v>
      </c>
      <c r="W6" s="1494">
        <f t="shared" si="5"/>
        <v>0</v>
      </c>
      <c r="X6" s="1494">
        <f t="shared" si="5"/>
        <v>0</v>
      </c>
      <c r="Y6" s="1494">
        <f t="shared" si="5"/>
        <v>2493087598.5</v>
      </c>
      <c r="Z6" s="1494">
        <f t="shared" si="5"/>
        <v>2104155095.55</v>
      </c>
      <c r="AA6" s="1494">
        <f t="shared" si="5"/>
        <v>2044333621.04</v>
      </c>
      <c r="AB6" s="609">
        <f t="shared" si="5"/>
        <v>1781252548.04</v>
      </c>
      <c r="AC6" s="606"/>
    </row>
    <row r="7" spans="1:29" ht="16.5" thickTop="1" thickBot="1">
      <c r="A7" s="612">
        <v>2</v>
      </c>
      <c r="B7" s="613" t="s">
        <v>1379</v>
      </c>
      <c r="C7" s="613" t="s">
        <v>1384</v>
      </c>
      <c r="D7" s="613" t="s">
        <v>1379</v>
      </c>
      <c r="E7" s="614"/>
      <c r="F7" s="614"/>
      <c r="G7" s="614"/>
      <c r="H7" s="615" t="s">
        <v>1462</v>
      </c>
      <c r="I7" s="1490"/>
      <c r="J7" s="1506"/>
      <c r="K7" s="1506"/>
      <c r="L7" s="1506"/>
      <c r="M7" s="1506"/>
      <c r="N7" s="1506"/>
      <c r="O7" s="1506"/>
      <c r="P7" s="1506"/>
      <c r="Q7" s="1506"/>
      <c r="R7" s="1506"/>
      <c r="S7" s="1506"/>
      <c r="T7" s="1506"/>
      <c r="U7" s="1506"/>
      <c r="V7" s="1506"/>
      <c r="W7" s="1506"/>
      <c r="X7" s="1506"/>
      <c r="Y7" s="1506">
        <f t="shared" ref="Y7:Y11" si="6">+I7+M7+Q7+U7</f>
        <v>0</v>
      </c>
      <c r="Z7" s="1506">
        <f t="shared" ref="Z7:AB11" si="7">+J7+N7+R7+V7</f>
        <v>0</v>
      </c>
      <c r="AA7" s="1506">
        <f t="shared" si="7"/>
        <v>0</v>
      </c>
      <c r="AB7" s="617">
        <f t="shared" si="7"/>
        <v>0</v>
      </c>
      <c r="AC7" s="606"/>
    </row>
    <row r="8" spans="1:29" ht="16.5" thickTop="1" thickBot="1">
      <c r="A8" s="612">
        <v>2</v>
      </c>
      <c r="B8" s="613" t="s">
        <v>1379</v>
      </c>
      <c r="C8" s="613" t="s">
        <v>1384</v>
      </c>
      <c r="D8" s="613" t="s">
        <v>1379</v>
      </c>
      <c r="E8" s="614"/>
      <c r="F8" s="614"/>
      <c r="G8" s="614"/>
      <c r="H8" s="615" t="s">
        <v>1463</v>
      </c>
      <c r="I8" s="1490">
        <v>2444049363.5</v>
      </c>
      <c r="J8" s="1507">
        <f>2104155095.55-47472000</f>
        <v>2056683095.55</v>
      </c>
      <c r="K8" s="1507">
        <f>2044333621.04-47472000</f>
        <v>1996861621.04</v>
      </c>
      <c r="L8" s="1507">
        <f>1781252548.04-47472000</f>
        <v>1733780548.04</v>
      </c>
      <c r="M8" s="1507">
        <v>47472000</v>
      </c>
      <c r="N8" s="1507">
        <v>47472000</v>
      </c>
      <c r="O8" s="1507">
        <v>47472000</v>
      </c>
      <c r="P8" s="1507">
        <v>47472000</v>
      </c>
      <c r="Q8" s="1507">
        <v>1566235</v>
      </c>
      <c r="R8" s="1507">
        <v>0</v>
      </c>
      <c r="S8" s="1507">
        <v>0</v>
      </c>
      <c r="T8" s="1507">
        <v>0</v>
      </c>
      <c r="U8" s="1506"/>
      <c r="V8" s="1506"/>
      <c r="W8" s="1506"/>
      <c r="X8" s="1506"/>
      <c r="Y8" s="1506">
        <f t="shared" si="6"/>
        <v>2493087598.5</v>
      </c>
      <c r="Z8" s="1506">
        <f t="shared" si="7"/>
        <v>2104155095.55</v>
      </c>
      <c r="AA8" s="1506">
        <f t="shared" si="7"/>
        <v>2044333621.04</v>
      </c>
      <c r="AB8" s="617">
        <f t="shared" si="7"/>
        <v>1781252548.04</v>
      </c>
      <c r="AC8" s="606"/>
    </row>
    <row r="9" spans="1:29" s="618" customFormat="1" ht="16.5" thickTop="1" thickBot="1">
      <c r="A9" s="611">
        <v>2</v>
      </c>
      <c r="B9" s="607" t="s">
        <v>1379</v>
      </c>
      <c r="C9" s="607" t="s">
        <v>1389</v>
      </c>
      <c r="D9" s="607"/>
      <c r="E9" s="607"/>
      <c r="F9" s="607"/>
      <c r="G9" s="607"/>
      <c r="H9" s="608" t="s">
        <v>1303</v>
      </c>
      <c r="I9" s="1496">
        <f>+I10+I17+I21</f>
        <v>497276921.35000002</v>
      </c>
      <c r="J9" s="1494">
        <f>+J10+J17+J21</f>
        <v>497276920</v>
      </c>
      <c r="K9" s="1494">
        <f>+K10+K17+K21</f>
        <v>497276920</v>
      </c>
      <c r="L9" s="1494">
        <f t="shared" ref="L9:AB9" si="8">+L10+L17+L21</f>
        <v>497276920</v>
      </c>
      <c r="M9" s="1494">
        <f t="shared" si="8"/>
        <v>0</v>
      </c>
      <c r="N9" s="1494">
        <f t="shared" si="8"/>
        <v>0</v>
      </c>
      <c r="O9" s="1494">
        <f t="shared" si="8"/>
        <v>0</v>
      </c>
      <c r="P9" s="1494">
        <f t="shared" si="8"/>
        <v>0</v>
      </c>
      <c r="Q9" s="1494">
        <f t="shared" si="8"/>
        <v>0</v>
      </c>
      <c r="R9" s="1494">
        <f t="shared" si="8"/>
        <v>0</v>
      </c>
      <c r="S9" s="1494">
        <f t="shared" si="8"/>
        <v>0</v>
      </c>
      <c r="T9" s="1494">
        <f t="shared" si="8"/>
        <v>0</v>
      </c>
      <c r="U9" s="1494">
        <f t="shared" si="8"/>
        <v>0</v>
      </c>
      <c r="V9" s="1494">
        <f t="shared" si="8"/>
        <v>0</v>
      </c>
      <c r="W9" s="1494">
        <f t="shared" si="8"/>
        <v>0</v>
      </c>
      <c r="X9" s="1494">
        <f t="shared" si="8"/>
        <v>0</v>
      </c>
      <c r="Y9" s="1494">
        <f t="shared" si="8"/>
        <v>497276921.35000002</v>
      </c>
      <c r="Z9" s="1494">
        <f t="shared" si="8"/>
        <v>497276920</v>
      </c>
      <c r="AA9" s="1494">
        <f t="shared" si="8"/>
        <v>497276920</v>
      </c>
      <c r="AB9" s="609">
        <f t="shared" si="8"/>
        <v>497276920</v>
      </c>
      <c r="AC9" s="606"/>
    </row>
    <row r="10" spans="1:29" s="618" customFormat="1" ht="16.5" thickTop="1" thickBot="1">
      <c r="A10" s="619">
        <v>2</v>
      </c>
      <c r="B10" s="620" t="s">
        <v>1379</v>
      </c>
      <c r="C10" s="620" t="s">
        <v>1389</v>
      </c>
      <c r="D10" s="620" t="s">
        <v>1379</v>
      </c>
      <c r="E10" s="620"/>
      <c r="F10" s="620"/>
      <c r="G10" s="620"/>
      <c r="H10" s="621" t="s">
        <v>1464</v>
      </c>
      <c r="I10" s="1496">
        <f>+I11+I15</f>
        <v>474939133.35000002</v>
      </c>
      <c r="J10" s="1508">
        <f t="shared" ref="J10:X10" si="9">+J11+J15</f>
        <v>474939132</v>
      </c>
      <c r="K10" s="1508">
        <f t="shared" si="9"/>
        <v>474939132</v>
      </c>
      <c r="L10" s="1508">
        <f t="shared" si="9"/>
        <v>474939132</v>
      </c>
      <c r="M10" s="1508">
        <f t="shared" si="9"/>
        <v>0</v>
      </c>
      <c r="N10" s="1508">
        <f t="shared" si="9"/>
        <v>0</v>
      </c>
      <c r="O10" s="1508">
        <f t="shared" si="9"/>
        <v>0</v>
      </c>
      <c r="P10" s="1508">
        <f t="shared" si="9"/>
        <v>0</v>
      </c>
      <c r="Q10" s="1508">
        <f t="shared" si="9"/>
        <v>0</v>
      </c>
      <c r="R10" s="1508">
        <f t="shared" si="9"/>
        <v>0</v>
      </c>
      <c r="S10" s="1508">
        <f t="shared" si="9"/>
        <v>0</v>
      </c>
      <c r="T10" s="1508">
        <f t="shared" si="9"/>
        <v>0</v>
      </c>
      <c r="U10" s="1508">
        <f t="shared" si="9"/>
        <v>0</v>
      </c>
      <c r="V10" s="1508">
        <f t="shared" si="9"/>
        <v>0</v>
      </c>
      <c r="W10" s="1508">
        <f t="shared" si="9"/>
        <v>0</v>
      </c>
      <c r="X10" s="1508">
        <f t="shared" si="9"/>
        <v>0</v>
      </c>
      <c r="Y10" s="1508">
        <f t="shared" si="6"/>
        <v>474939133.35000002</v>
      </c>
      <c r="Z10" s="1508">
        <f t="shared" si="7"/>
        <v>474939132</v>
      </c>
      <c r="AA10" s="1508">
        <f t="shared" si="7"/>
        <v>474939132</v>
      </c>
      <c r="AB10" s="623">
        <f t="shared" si="7"/>
        <v>474939132</v>
      </c>
      <c r="AC10" s="606"/>
    </row>
    <row r="11" spans="1:29" s="629" customFormat="1" ht="16.5" thickTop="1" thickBot="1">
      <c r="A11" s="624"/>
      <c r="B11" s="625" t="s">
        <v>1379</v>
      </c>
      <c r="C11" s="625" t="s">
        <v>1389</v>
      </c>
      <c r="D11" s="625" t="s">
        <v>1379</v>
      </c>
      <c r="E11" s="625" t="s">
        <v>1379</v>
      </c>
      <c r="F11" s="625"/>
      <c r="G11" s="625"/>
      <c r="H11" s="626" t="s">
        <v>1465</v>
      </c>
      <c r="I11" s="1490">
        <f>+I12</f>
        <v>474939133.35000002</v>
      </c>
      <c r="J11" s="1509">
        <f t="shared" ref="J11:X11" si="10">+J12</f>
        <v>474939132</v>
      </c>
      <c r="K11" s="1509">
        <f t="shared" si="10"/>
        <v>474939132</v>
      </c>
      <c r="L11" s="1509">
        <f t="shared" si="10"/>
        <v>474939132</v>
      </c>
      <c r="M11" s="1509">
        <f t="shared" si="10"/>
        <v>0</v>
      </c>
      <c r="N11" s="1509">
        <f t="shared" si="10"/>
        <v>0</v>
      </c>
      <c r="O11" s="1509">
        <f t="shared" si="10"/>
        <v>0</v>
      </c>
      <c r="P11" s="1509">
        <f t="shared" si="10"/>
        <v>0</v>
      </c>
      <c r="Q11" s="1509">
        <f t="shared" si="10"/>
        <v>0</v>
      </c>
      <c r="R11" s="1509">
        <f t="shared" si="10"/>
        <v>0</v>
      </c>
      <c r="S11" s="1509">
        <f t="shared" si="10"/>
        <v>0</v>
      </c>
      <c r="T11" s="1509">
        <f t="shared" si="10"/>
        <v>0</v>
      </c>
      <c r="U11" s="1509">
        <f t="shared" si="10"/>
        <v>0</v>
      </c>
      <c r="V11" s="1509">
        <f t="shared" si="10"/>
        <v>0</v>
      </c>
      <c r="W11" s="1509">
        <f t="shared" si="10"/>
        <v>0</v>
      </c>
      <c r="X11" s="1509">
        <f t="shared" si="10"/>
        <v>0</v>
      </c>
      <c r="Y11" s="1509">
        <f t="shared" si="6"/>
        <v>474939133.35000002</v>
      </c>
      <c r="Z11" s="1509">
        <f t="shared" si="7"/>
        <v>474939132</v>
      </c>
      <c r="AA11" s="1509">
        <f t="shared" si="7"/>
        <v>474939132</v>
      </c>
      <c r="AB11" s="628">
        <f t="shared" si="7"/>
        <v>474939132</v>
      </c>
      <c r="AC11" s="606"/>
    </row>
    <row r="12" spans="1:29" ht="16.5" thickTop="1" thickBot="1">
      <c r="A12" s="612">
        <v>2</v>
      </c>
      <c r="B12" s="613" t="s">
        <v>1379</v>
      </c>
      <c r="C12" s="613" t="s">
        <v>1389</v>
      </c>
      <c r="D12" s="613" t="s">
        <v>1379</v>
      </c>
      <c r="E12" s="613" t="s">
        <v>1379</v>
      </c>
      <c r="F12" s="613" t="s">
        <v>1379</v>
      </c>
      <c r="G12" s="614"/>
      <c r="H12" s="630" t="s">
        <v>1466</v>
      </c>
      <c r="I12" s="1490">
        <v>474939133.35000002</v>
      </c>
      <c r="J12" s="1507">
        <v>474939132</v>
      </c>
      <c r="K12" s="1507">
        <v>474939132</v>
      </c>
      <c r="L12" s="1507">
        <v>474939132</v>
      </c>
      <c r="M12" s="1506">
        <f t="shared" ref="M12:X12" si="11">+M13+M14</f>
        <v>0</v>
      </c>
      <c r="N12" s="1506">
        <f t="shared" si="11"/>
        <v>0</v>
      </c>
      <c r="O12" s="1506">
        <f t="shared" si="11"/>
        <v>0</v>
      </c>
      <c r="P12" s="1506">
        <f t="shared" si="11"/>
        <v>0</v>
      </c>
      <c r="Q12" s="1506">
        <f t="shared" si="11"/>
        <v>0</v>
      </c>
      <c r="R12" s="1506">
        <f t="shared" si="11"/>
        <v>0</v>
      </c>
      <c r="S12" s="1506">
        <f t="shared" si="11"/>
        <v>0</v>
      </c>
      <c r="T12" s="1506">
        <f t="shared" si="11"/>
        <v>0</v>
      </c>
      <c r="U12" s="1506">
        <f t="shared" si="11"/>
        <v>0</v>
      </c>
      <c r="V12" s="1506">
        <f t="shared" si="11"/>
        <v>0</v>
      </c>
      <c r="W12" s="1506">
        <f t="shared" si="11"/>
        <v>0</v>
      </c>
      <c r="X12" s="1506">
        <f t="shared" si="11"/>
        <v>0</v>
      </c>
      <c r="Y12" s="1506">
        <f t="shared" ref="Y12:Y78" si="12">+I12+M12+Q12+U12</f>
        <v>474939133.35000002</v>
      </c>
      <c r="Z12" s="1506">
        <f t="shared" ref="Z12:Z78" si="13">+J12+N12+R12+V12</f>
        <v>474939132</v>
      </c>
      <c r="AA12" s="1506">
        <f t="shared" ref="AA12:AA78" si="14">+K12+O12+S12+W12</f>
        <v>474939132</v>
      </c>
      <c r="AB12" s="617">
        <f t="shared" ref="AB12:AB78" si="15">+L12+P12+T12+X12</f>
        <v>474939132</v>
      </c>
      <c r="AC12" s="606"/>
    </row>
    <row r="13" spans="1:29" ht="16.5" thickTop="1" thickBot="1">
      <c r="A13" s="612">
        <v>2</v>
      </c>
      <c r="B13" s="613" t="s">
        <v>1379</v>
      </c>
      <c r="C13" s="613" t="s">
        <v>1389</v>
      </c>
      <c r="D13" s="613" t="s">
        <v>1379</v>
      </c>
      <c r="E13" s="613" t="s">
        <v>1379</v>
      </c>
      <c r="F13" s="613" t="s">
        <v>1379</v>
      </c>
      <c r="G13" s="613" t="s">
        <v>1379</v>
      </c>
      <c r="H13" s="630" t="s">
        <v>1467</v>
      </c>
      <c r="I13" s="1490"/>
      <c r="J13" s="1506"/>
      <c r="K13" s="1506"/>
      <c r="L13" s="1506"/>
      <c r="M13" s="1506"/>
      <c r="N13" s="1506"/>
      <c r="O13" s="1506"/>
      <c r="P13" s="1506"/>
      <c r="Q13" s="1506"/>
      <c r="R13" s="1506"/>
      <c r="S13" s="1506"/>
      <c r="T13" s="1506"/>
      <c r="U13" s="1506"/>
      <c r="V13" s="1506"/>
      <c r="W13" s="1506"/>
      <c r="X13" s="1506"/>
      <c r="Y13" s="1506">
        <f t="shared" si="12"/>
        <v>0</v>
      </c>
      <c r="Z13" s="1506">
        <f t="shared" si="13"/>
        <v>0</v>
      </c>
      <c r="AA13" s="1506">
        <f t="shared" si="14"/>
        <v>0</v>
      </c>
      <c r="AB13" s="617">
        <f t="shared" si="15"/>
        <v>0</v>
      </c>
      <c r="AC13" s="606"/>
    </row>
    <row r="14" spans="1:29" ht="16.5" thickTop="1" thickBot="1">
      <c r="A14" s="612">
        <v>2</v>
      </c>
      <c r="B14" s="613" t="s">
        <v>1379</v>
      </c>
      <c r="C14" s="613" t="s">
        <v>1389</v>
      </c>
      <c r="D14" s="613" t="s">
        <v>1379</v>
      </c>
      <c r="E14" s="613" t="s">
        <v>1379</v>
      </c>
      <c r="F14" s="613" t="s">
        <v>1379</v>
      </c>
      <c r="G14" s="613" t="s">
        <v>1384</v>
      </c>
      <c r="H14" s="630" t="s">
        <v>1468</v>
      </c>
      <c r="I14" s="1490"/>
      <c r="J14" s="1506"/>
      <c r="K14" s="1506"/>
      <c r="L14" s="1506"/>
      <c r="M14" s="1506"/>
      <c r="N14" s="1506"/>
      <c r="O14" s="1506"/>
      <c r="P14" s="1506"/>
      <c r="Q14" s="1506"/>
      <c r="R14" s="1506"/>
      <c r="S14" s="1506"/>
      <c r="T14" s="1506"/>
      <c r="U14" s="1506"/>
      <c r="V14" s="1506"/>
      <c r="W14" s="1506"/>
      <c r="X14" s="1506"/>
      <c r="Y14" s="1506">
        <f t="shared" si="12"/>
        <v>0</v>
      </c>
      <c r="Z14" s="1506">
        <f t="shared" si="13"/>
        <v>0</v>
      </c>
      <c r="AA14" s="1506">
        <f t="shared" si="14"/>
        <v>0</v>
      </c>
      <c r="AB14" s="617">
        <f t="shared" si="15"/>
        <v>0</v>
      </c>
      <c r="AC14" s="606"/>
    </row>
    <row r="15" spans="1:29" ht="16.5" thickTop="1" thickBot="1">
      <c r="A15" s="612">
        <v>2</v>
      </c>
      <c r="B15" s="613" t="s">
        <v>1379</v>
      </c>
      <c r="C15" s="613" t="s">
        <v>1389</v>
      </c>
      <c r="D15" s="613" t="s">
        <v>1379</v>
      </c>
      <c r="E15" s="613" t="s">
        <v>1384</v>
      </c>
      <c r="F15" s="614"/>
      <c r="G15" s="614"/>
      <c r="H15" s="630" t="s">
        <v>1469</v>
      </c>
      <c r="I15" s="1490">
        <f>+I16</f>
        <v>0</v>
      </c>
      <c r="J15" s="1506">
        <f t="shared" ref="J15:X15" si="16">+J16</f>
        <v>0</v>
      </c>
      <c r="K15" s="1506">
        <f t="shared" si="16"/>
        <v>0</v>
      </c>
      <c r="L15" s="1506">
        <f t="shared" si="16"/>
        <v>0</v>
      </c>
      <c r="M15" s="1506">
        <f t="shared" si="16"/>
        <v>0</v>
      </c>
      <c r="N15" s="1506">
        <f t="shared" si="16"/>
        <v>0</v>
      </c>
      <c r="O15" s="1506">
        <f t="shared" si="16"/>
        <v>0</v>
      </c>
      <c r="P15" s="1506">
        <f t="shared" si="16"/>
        <v>0</v>
      </c>
      <c r="Q15" s="1506">
        <f t="shared" si="16"/>
        <v>0</v>
      </c>
      <c r="R15" s="1506">
        <f t="shared" si="16"/>
        <v>0</v>
      </c>
      <c r="S15" s="1506">
        <f t="shared" si="16"/>
        <v>0</v>
      </c>
      <c r="T15" s="1506">
        <f t="shared" si="16"/>
        <v>0</v>
      </c>
      <c r="U15" s="1506">
        <f t="shared" si="16"/>
        <v>0</v>
      </c>
      <c r="V15" s="1506">
        <f t="shared" si="16"/>
        <v>0</v>
      </c>
      <c r="W15" s="1506">
        <f t="shared" si="16"/>
        <v>0</v>
      </c>
      <c r="X15" s="1506">
        <f t="shared" si="16"/>
        <v>0</v>
      </c>
      <c r="Y15" s="1506">
        <f t="shared" si="12"/>
        <v>0</v>
      </c>
      <c r="Z15" s="1506">
        <f t="shared" si="13"/>
        <v>0</v>
      </c>
      <c r="AA15" s="1506">
        <f t="shared" si="14"/>
        <v>0</v>
      </c>
      <c r="AB15" s="617">
        <f t="shared" si="15"/>
        <v>0</v>
      </c>
      <c r="AC15" s="606"/>
    </row>
    <row r="16" spans="1:29" ht="16.5" thickTop="1" thickBot="1">
      <c r="A16" s="612">
        <v>2</v>
      </c>
      <c r="B16" s="613" t="s">
        <v>1379</v>
      </c>
      <c r="C16" s="613" t="s">
        <v>1389</v>
      </c>
      <c r="D16" s="613" t="s">
        <v>1379</v>
      </c>
      <c r="E16" s="613" t="s">
        <v>1384</v>
      </c>
      <c r="F16" s="613" t="s">
        <v>1379</v>
      </c>
      <c r="G16" s="613"/>
      <c r="H16" s="630" t="s">
        <v>1470</v>
      </c>
      <c r="I16" s="1490"/>
      <c r="J16" s="1506"/>
      <c r="K16" s="1506"/>
      <c r="L16" s="1506"/>
      <c r="M16" s="1506"/>
      <c r="N16" s="1506"/>
      <c r="O16" s="1506"/>
      <c r="P16" s="1506"/>
      <c r="Q16" s="1506"/>
      <c r="R16" s="1506"/>
      <c r="S16" s="1506"/>
      <c r="T16" s="1506"/>
      <c r="U16" s="1506"/>
      <c r="V16" s="1506"/>
      <c r="W16" s="1506"/>
      <c r="X16" s="1506"/>
      <c r="Y16" s="1506">
        <f t="shared" si="12"/>
        <v>0</v>
      </c>
      <c r="Z16" s="1506">
        <f t="shared" si="13"/>
        <v>0</v>
      </c>
      <c r="AA16" s="1506">
        <f t="shared" si="14"/>
        <v>0</v>
      </c>
      <c r="AB16" s="617">
        <f t="shared" si="15"/>
        <v>0</v>
      </c>
      <c r="AC16" s="606"/>
    </row>
    <row r="17" spans="1:29" s="618" customFormat="1" ht="16.5" thickTop="1" thickBot="1">
      <c r="A17" s="619">
        <v>2</v>
      </c>
      <c r="B17" s="620" t="s">
        <v>1379</v>
      </c>
      <c r="C17" s="620" t="s">
        <v>1389</v>
      </c>
      <c r="D17" s="620" t="s">
        <v>1384</v>
      </c>
      <c r="E17" s="620"/>
      <c r="F17" s="620"/>
      <c r="G17" s="620"/>
      <c r="H17" s="621" t="s">
        <v>1471</v>
      </c>
      <c r="I17" s="1496">
        <f>+I18</f>
        <v>0</v>
      </c>
      <c r="J17" s="1508">
        <f t="shared" ref="J17:X17" si="17">+J18</f>
        <v>0</v>
      </c>
      <c r="K17" s="1508">
        <f t="shared" si="17"/>
        <v>0</v>
      </c>
      <c r="L17" s="1508">
        <f t="shared" si="17"/>
        <v>0</v>
      </c>
      <c r="M17" s="1508">
        <f t="shared" si="17"/>
        <v>0</v>
      </c>
      <c r="N17" s="1508">
        <f t="shared" si="17"/>
        <v>0</v>
      </c>
      <c r="O17" s="1508">
        <f t="shared" si="17"/>
        <v>0</v>
      </c>
      <c r="P17" s="1508">
        <f t="shared" si="17"/>
        <v>0</v>
      </c>
      <c r="Q17" s="1508">
        <f t="shared" si="17"/>
        <v>0</v>
      </c>
      <c r="R17" s="1508">
        <f t="shared" si="17"/>
        <v>0</v>
      </c>
      <c r="S17" s="1508">
        <f t="shared" si="17"/>
        <v>0</v>
      </c>
      <c r="T17" s="1508">
        <f t="shared" si="17"/>
        <v>0</v>
      </c>
      <c r="U17" s="1508">
        <f t="shared" si="17"/>
        <v>0</v>
      </c>
      <c r="V17" s="1508">
        <f t="shared" si="17"/>
        <v>0</v>
      </c>
      <c r="W17" s="1508">
        <f t="shared" si="17"/>
        <v>0</v>
      </c>
      <c r="X17" s="1508">
        <f t="shared" si="17"/>
        <v>0</v>
      </c>
      <c r="Y17" s="1508">
        <f t="shared" si="12"/>
        <v>0</v>
      </c>
      <c r="Z17" s="1508">
        <f t="shared" si="13"/>
        <v>0</v>
      </c>
      <c r="AA17" s="1508">
        <f t="shared" si="14"/>
        <v>0</v>
      </c>
      <c r="AB17" s="623">
        <f t="shared" si="15"/>
        <v>0</v>
      </c>
      <c r="AC17" s="606"/>
    </row>
    <row r="18" spans="1:29" ht="16.5" thickTop="1" thickBot="1">
      <c r="A18" s="612">
        <v>2</v>
      </c>
      <c r="B18" s="613" t="s">
        <v>1379</v>
      </c>
      <c r="C18" s="613" t="s">
        <v>1389</v>
      </c>
      <c r="D18" s="613" t="s">
        <v>1384</v>
      </c>
      <c r="E18" s="613" t="s">
        <v>1379</v>
      </c>
      <c r="F18" s="613"/>
      <c r="G18" s="613"/>
      <c r="H18" s="630" t="s">
        <v>1472</v>
      </c>
      <c r="I18" s="1490">
        <f>+I19+I20</f>
        <v>0</v>
      </c>
      <c r="J18" s="1506">
        <f t="shared" ref="J18:X18" si="18">+J19+J20</f>
        <v>0</v>
      </c>
      <c r="K18" s="1506">
        <f t="shared" si="18"/>
        <v>0</v>
      </c>
      <c r="L18" s="1506">
        <f t="shared" si="18"/>
        <v>0</v>
      </c>
      <c r="M18" s="1506">
        <f t="shared" si="18"/>
        <v>0</v>
      </c>
      <c r="N18" s="1506">
        <f t="shared" si="18"/>
        <v>0</v>
      </c>
      <c r="O18" s="1506">
        <f t="shared" si="18"/>
        <v>0</v>
      </c>
      <c r="P18" s="1506">
        <f t="shared" si="18"/>
        <v>0</v>
      </c>
      <c r="Q18" s="1506">
        <f t="shared" si="18"/>
        <v>0</v>
      </c>
      <c r="R18" s="1506">
        <f t="shared" si="18"/>
        <v>0</v>
      </c>
      <c r="S18" s="1506">
        <f t="shared" si="18"/>
        <v>0</v>
      </c>
      <c r="T18" s="1506">
        <f t="shared" si="18"/>
        <v>0</v>
      </c>
      <c r="U18" s="1506">
        <f t="shared" si="18"/>
        <v>0</v>
      </c>
      <c r="V18" s="1506">
        <f t="shared" si="18"/>
        <v>0</v>
      </c>
      <c r="W18" s="1506">
        <f t="shared" si="18"/>
        <v>0</v>
      </c>
      <c r="X18" s="1506">
        <f t="shared" si="18"/>
        <v>0</v>
      </c>
      <c r="Y18" s="1506">
        <f t="shared" si="12"/>
        <v>0</v>
      </c>
      <c r="Z18" s="1506">
        <f t="shared" si="13"/>
        <v>0</v>
      </c>
      <c r="AA18" s="1506">
        <f t="shared" si="14"/>
        <v>0</v>
      </c>
      <c r="AB18" s="617">
        <f t="shared" si="15"/>
        <v>0</v>
      </c>
      <c r="AC18" s="606"/>
    </row>
    <row r="19" spans="1:29" ht="16.5" thickTop="1" thickBot="1">
      <c r="A19" s="612">
        <v>2</v>
      </c>
      <c r="B19" s="613" t="s">
        <v>1379</v>
      </c>
      <c r="C19" s="613" t="s">
        <v>1389</v>
      </c>
      <c r="D19" s="613" t="s">
        <v>1384</v>
      </c>
      <c r="E19" s="613" t="s">
        <v>1379</v>
      </c>
      <c r="F19" s="613" t="s">
        <v>1379</v>
      </c>
      <c r="G19" s="613"/>
      <c r="H19" s="630" t="s">
        <v>1473</v>
      </c>
      <c r="I19" s="1490">
        <v>0</v>
      </c>
      <c r="J19" s="1506"/>
      <c r="K19" s="1506"/>
      <c r="L19" s="1506"/>
      <c r="M19" s="1506"/>
      <c r="N19" s="1506"/>
      <c r="O19" s="1506"/>
      <c r="P19" s="1506"/>
      <c r="Q19" s="1506"/>
      <c r="R19" s="1506"/>
      <c r="S19" s="1506"/>
      <c r="T19" s="1506"/>
      <c r="U19" s="1506"/>
      <c r="V19" s="1506"/>
      <c r="W19" s="1506"/>
      <c r="X19" s="1506"/>
      <c r="Y19" s="1506">
        <f t="shared" si="12"/>
        <v>0</v>
      </c>
      <c r="Z19" s="1506">
        <f t="shared" si="13"/>
        <v>0</v>
      </c>
      <c r="AA19" s="1506">
        <f t="shared" si="14"/>
        <v>0</v>
      </c>
      <c r="AB19" s="617">
        <f t="shared" si="15"/>
        <v>0</v>
      </c>
      <c r="AC19" s="606"/>
    </row>
    <row r="20" spans="1:29" ht="16.5" thickTop="1" thickBot="1">
      <c r="A20" s="612">
        <v>2</v>
      </c>
      <c r="B20" s="613" t="s">
        <v>1379</v>
      </c>
      <c r="C20" s="613" t="s">
        <v>1389</v>
      </c>
      <c r="D20" s="613" t="s">
        <v>1384</v>
      </c>
      <c r="E20" s="613" t="s">
        <v>1379</v>
      </c>
      <c r="F20" s="613" t="s">
        <v>1384</v>
      </c>
      <c r="G20" s="613"/>
      <c r="H20" s="630" t="s">
        <v>1474</v>
      </c>
      <c r="I20" s="1490">
        <v>0</v>
      </c>
      <c r="J20" s="1506"/>
      <c r="K20" s="1506"/>
      <c r="L20" s="1506"/>
      <c r="M20" s="1506"/>
      <c r="N20" s="1506"/>
      <c r="O20" s="1506"/>
      <c r="P20" s="1506"/>
      <c r="Q20" s="1506"/>
      <c r="R20" s="1506"/>
      <c r="S20" s="1506"/>
      <c r="T20" s="1506"/>
      <c r="U20" s="1506"/>
      <c r="V20" s="1506"/>
      <c r="W20" s="1506"/>
      <c r="X20" s="1506"/>
      <c r="Y20" s="1506">
        <f t="shared" si="12"/>
        <v>0</v>
      </c>
      <c r="Z20" s="1506">
        <f t="shared" si="13"/>
        <v>0</v>
      </c>
      <c r="AA20" s="1506">
        <f t="shared" si="14"/>
        <v>0</v>
      </c>
      <c r="AB20" s="617">
        <f t="shared" si="15"/>
        <v>0</v>
      </c>
      <c r="AC20" s="606"/>
    </row>
    <row r="21" spans="1:29" s="618" customFormat="1" ht="16.5" thickTop="1" thickBot="1">
      <c r="A21" s="619">
        <v>2</v>
      </c>
      <c r="B21" s="620" t="s">
        <v>1379</v>
      </c>
      <c r="C21" s="620" t="s">
        <v>1389</v>
      </c>
      <c r="D21" s="620" t="s">
        <v>1389</v>
      </c>
      <c r="E21" s="620"/>
      <c r="F21" s="620"/>
      <c r="G21" s="620"/>
      <c r="H21" s="621" t="s">
        <v>1304</v>
      </c>
      <c r="I21" s="1496">
        <f>+I22+I23</f>
        <v>22337788</v>
      </c>
      <c r="J21" s="1495">
        <f>+J22+J23</f>
        <v>22337788</v>
      </c>
      <c r="K21" s="1495">
        <f>+K22+K23</f>
        <v>22337788</v>
      </c>
      <c r="L21" s="1495">
        <f t="shared" ref="L21:AB21" si="19">+L22+L23</f>
        <v>22337788</v>
      </c>
      <c r="M21" s="1495">
        <f t="shared" si="19"/>
        <v>0</v>
      </c>
      <c r="N21" s="1495">
        <f t="shared" si="19"/>
        <v>0</v>
      </c>
      <c r="O21" s="1495">
        <f t="shared" si="19"/>
        <v>0</v>
      </c>
      <c r="P21" s="1495">
        <f t="shared" si="19"/>
        <v>0</v>
      </c>
      <c r="Q21" s="1495">
        <f t="shared" si="19"/>
        <v>0</v>
      </c>
      <c r="R21" s="1495">
        <f t="shared" si="19"/>
        <v>0</v>
      </c>
      <c r="S21" s="1495">
        <f t="shared" si="19"/>
        <v>0</v>
      </c>
      <c r="T21" s="1495">
        <f t="shared" si="19"/>
        <v>0</v>
      </c>
      <c r="U21" s="1495">
        <f t="shared" si="19"/>
        <v>0</v>
      </c>
      <c r="V21" s="1495">
        <f t="shared" si="19"/>
        <v>0</v>
      </c>
      <c r="W21" s="1495">
        <f t="shared" si="19"/>
        <v>0</v>
      </c>
      <c r="X21" s="1495">
        <f t="shared" si="19"/>
        <v>0</v>
      </c>
      <c r="Y21" s="1495">
        <f t="shared" si="19"/>
        <v>22337788</v>
      </c>
      <c r="Z21" s="1495">
        <f t="shared" si="19"/>
        <v>22337788</v>
      </c>
      <c r="AA21" s="1495">
        <f t="shared" si="19"/>
        <v>22337788</v>
      </c>
      <c r="AB21" s="622">
        <f t="shared" si="19"/>
        <v>22337788</v>
      </c>
      <c r="AC21" s="606"/>
    </row>
    <row r="22" spans="1:29" ht="16.5" thickTop="1" thickBot="1">
      <c r="A22" s="612">
        <v>2</v>
      </c>
      <c r="B22" s="613" t="s">
        <v>1379</v>
      </c>
      <c r="C22" s="613" t="s">
        <v>1389</v>
      </c>
      <c r="D22" s="613" t="s">
        <v>1389</v>
      </c>
      <c r="E22" s="613" t="s">
        <v>1379</v>
      </c>
      <c r="F22" s="613"/>
      <c r="G22" s="613"/>
      <c r="H22" s="615" t="s">
        <v>1475</v>
      </c>
      <c r="I22" s="1490">
        <v>22337788</v>
      </c>
      <c r="J22" s="1507">
        <v>22337788</v>
      </c>
      <c r="K22" s="1507">
        <v>22337788</v>
      </c>
      <c r="L22" s="1507">
        <v>22337788</v>
      </c>
      <c r="M22" s="1506"/>
      <c r="N22" s="1506"/>
      <c r="O22" s="1506"/>
      <c r="P22" s="1506"/>
      <c r="Q22" s="1506"/>
      <c r="R22" s="1506"/>
      <c r="S22" s="1506"/>
      <c r="T22" s="1506"/>
      <c r="U22" s="1506"/>
      <c r="V22" s="1506"/>
      <c r="W22" s="1506"/>
      <c r="X22" s="1506"/>
      <c r="Y22" s="1506">
        <f t="shared" si="12"/>
        <v>22337788</v>
      </c>
      <c r="Z22" s="1506">
        <f t="shared" si="13"/>
        <v>22337788</v>
      </c>
      <c r="AA22" s="1506">
        <f t="shared" si="14"/>
        <v>22337788</v>
      </c>
      <c r="AB22" s="617">
        <f t="shared" si="15"/>
        <v>22337788</v>
      </c>
      <c r="AC22" s="606"/>
    </row>
    <row r="23" spans="1:29" ht="16.5" thickTop="1" thickBot="1">
      <c r="A23" s="612">
        <v>2</v>
      </c>
      <c r="B23" s="613" t="s">
        <v>1379</v>
      </c>
      <c r="C23" s="613" t="s">
        <v>1389</v>
      </c>
      <c r="D23" s="613" t="s">
        <v>1389</v>
      </c>
      <c r="E23" s="613" t="s">
        <v>1384</v>
      </c>
      <c r="F23" s="613"/>
      <c r="G23" s="613"/>
      <c r="H23" s="630" t="s">
        <v>1476</v>
      </c>
      <c r="I23" s="1490"/>
      <c r="J23" s="1506"/>
      <c r="K23" s="1506"/>
      <c r="L23" s="1506"/>
      <c r="M23" s="1506"/>
      <c r="N23" s="1506"/>
      <c r="O23" s="1506"/>
      <c r="P23" s="1506"/>
      <c r="Q23" s="1506"/>
      <c r="R23" s="1506"/>
      <c r="S23" s="1506"/>
      <c r="T23" s="1506"/>
      <c r="U23" s="1506"/>
      <c r="V23" s="1506"/>
      <c r="W23" s="1506"/>
      <c r="X23" s="1506"/>
      <c r="Y23" s="1506">
        <f t="shared" si="12"/>
        <v>0</v>
      </c>
      <c r="Z23" s="1506">
        <f t="shared" si="13"/>
        <v>0</v>
      </c>
      <c r="AA23" s="1506">
        <f t="shared" si="14"/>
        <v>0</v>
      </c>
      <c r="AB23" s="617">
        <f t="shared" si="15"/>
        <v>0</v>
      </c>
      <c r="AC23" s="606"/>
    </row>
    <row r="24" spans="1:29" ht="16.5" thickTop="1" thickBot="1">
      <c r="A24" s="611">
        <v>2</v>
      </c>
      <c r="B24" s="607" t="s">
        <v>1379</v>
      </c>
      <c r="C24" s="607" t="s">
        <v>1390</v>
      </c>
      <c r="D24" s="607"/>
      <c r="E24" s="607"/>
      <c r="F24" s="607"/>
      <c r="G24" s="607"/>
      <c r="H24" s="608" t="s">
        <v>1477</v>
      </c>
      <c r="I24" s="1496">
        <f>+I25+I29+I31+I33</f>
        <v>46525596.149999999</v>
      </c>
      <c r="J24" s="1510">
        <f t="shared" ref="J24:X24" si="20">+J25+J29+J31+J33</f>
        <v>46525596.149999999</v>
      </c>
      <c r="K24" s="1510">
        <f t="shared" si="20"/>
        <v>46525596.149999999</v>
      </c>
      <c r="L24" s="1510">
        <f t="shared" si="20"/>
        <v>46525596.149999999</v>
      </c>
      <c r="M24" s="1510">
        <f t="shared" si="20"/>
        <v>6780000</v>
      </c>
      <c r="N24" s="1510">
        <f t="shared" si="20"/>
        <v>6780000</v>
      </c>
      <c r="O24" s="1510">
        <f t="shared" si="20"/>
        <v>6780000</v>
      </c>
      <c r="P24" s="1510">
        <f t="shared" si="20"/>
        <v>6780000</v>
      </c>
      <c r="Q24" s="1494">
        <f t="shared" si="20"/>
        <v>58220000</v>
      </c>
      <c r="R24" s="1510">
        <f t="shared" si="20"/>
        <v>25389908</v>
      </c>
      <c r="S24" s="1510">
        <f t="shared" si="20"/>
        <v>25389908</v>
      </c>
      <c r="T24" s="1510">
        <f t="shared" si="20"/>
        <v>25389908</v>
      </c>
      <c r="U24" s="1510">
        <f t="shared" si="20"/>
        <v>0</v>
      </c>
      <c r="V24" s="1510">
        <f t="shared" si="20"/>
        <v>0</v>
      </c>
      <c r="W24" s="1510">
        <f t="shared" si="20"/>
        <v>0</v>
      </c>
      <c r="X24" s="1510">
        <f t="shared" si="20"/>
        <v>0</v>
      </c>
      <c r="Y24" s="1510">
        <f t="shared" si="12"/>
        <v>111525596.15000001</v>
      </c>
      <c r="Z24" s="1510">
        <f t="shared" si="13"/>
        <v>78695504.150000006</v>
      </c>
      <c r="AA24" s="1510">
        <f t="shared" si="14"/>
        <v>78695504.150000006</v>
      </c>
      <c r="AB24" s="610">
        <f t="shared" si="15"/>
        <v>78695504.150000006</v>
      </c>
      <c r="AC24" s="606"/>
    </row>
    <row r="25" spans="1:29" s="618" customFormat="1" ht="16.5" thickTop="1" thickBot="1">
      <c r="A25" s="619">
        <v>2</v>
      </c>
      <c r="B25" s="620" t="s">
        <v>1379</v>
      </c>
      <c r="C25" s="620" t="s">
        <v>1390</v>
      </c>
      <c r="D25" s="620" t="s">
        <v>1379</v>
      </c>
      <c r="E25" s="620"/>
      <c r="F25" s="620"/>
      <c r="G25" s="620"/>
      <c r="H25" s="621" t="s">
        <v>1478</v>
      </c>
      <c r="I25" s="1496">
        <f>+I26</f>
        <v>0</v>
      </c>
      <c r="J25" s="1495">
        <f t="shared" ref="J25:AB25" si="21">+J26</f>
        <v>0</v>
      </c>
      <c r="K25" s="1495">
        <f t="shared" si="21"/>
        <v>0</v>
      </c>
      <c r="L25" s="1495">
        <f t="shared" si="21"/>
        <v>0</v>
      </c>
      <c r="M25" s="1495">
        <f t="shared" si="21"/>
        <v>0</v>
      </c>
      <c r="N25" s="1495">
        <f t="shared" si="21"/>
        <v>0</v>
      </c>
      <c r="O25" s="1495">
        <f t="shared" si="21"/>
        <v>0</v>
      </c>
      <c r="P25" s="1495">
        <f t="shared" si="21"/>
        <v>0</v>
      </c>
      <c r="Q25" s="1495">
        <f t="shared" si="21"/>
        <v>45000000</v>
      </c>
      <c r="R25" s="1495">
        <f t="shared" si="21"/>
        <v>12169908</v>
      </c>
      <c r="S25" s="1495">
        <f t="shared" si="21"/>
        <v>12169908</v>
      </c>
      <c r="T25" s="1495">
        <f t="shared" si="21"/>
        <v>12169908</v>
      </c>
      <c r="U25" s="1495">
        <f t="shared" si="21"/>
        <v>0</v>
      </c>
      <c r="V25" s="1495">
        <f t="shared" si="21"/>
        <v>0</v>
      </c>
      <c r="W25" s="1495">
        <f t="shared" si="21"/>
        <v>0</v>
      </c>
      <c r="X25" s="1495">
        <f t="shared" si="21"/>
        <v>0</v>
      </c>
      <c r="Y25" s="1495">
        <f t="shared" si="21"/>
        <v>45000000</v>
      </c>
      <c r="Z25" s="1495">
        <f t="shared" si="21"/>
        <v>12169908</v>
      </c>
      <c r="AA25" s="1495">
        <f t="shared" si="21"/>
        <v>12169908</v>
      </c>
      <c r="AB25" s="622">
        <f t="shared" si="21"/>
        <v>12169908</v>
      </c>
      <c r="AC25" s="606"/>
    </row>
    <row r="26" spans="1:29" s="635" customFormat="1" ht="16.5" thickTop="1" thickBot="1">
      <c r="A26" s="631">
        <v>2</v>
      </c>
      <c r="B26" s="632" t="s">
        <v>1379</v>
      </c>
      <c r="C26" s="632" t="s">
        <v>1390</v>
      </c>
      <c r="D26" s="632" t="s">
        <v>1379</v>
      </c>
      <c r="E26" s="632" t="s">
        <v>1379</v>
      </c>
      <c r="F26" s="632"/>
      <c r="G26" s="632"/>
      <c r="H26" s="633" t="s">
        <v>1479</v>
      </c>
      <c r="I26" s="1496">
        <f>+I27+I28</f>
        <v>0</v>
      </c>
      <c r="J26" s="1496">
        <f t="shared" ref="J26:AB26" si="22">+J27+J28</f>
        <v>0</v>
      </c>
      <c r="K26" s="1496">
        <f t="shared" si="22"/>
        <v>0</v>
      </c>
      <c r="L26" s="1496">
        <f t="shared" si="22"/>
        <v>0</v>
      </c>
      <c r="M26" s="1496">
        <f t="shared" si="22"/>
        <v>0</v>
      </c>
      <c r="N26" s="1496">
        <f t="shared" si="22"/>
        <v>0</v>
      </c>
      <c r="O26" s="1496">
        <f t="shared" si="22"/>
        <v>0</v>
      </c>
      <c r="P26" s="1496">
        <f t="shared" si="22"/>
        <v>0</v>
      </c>
      <c r="Q26" s="1496">
        <f t="shared" si="22"/>
        <v>45000000</v>
      </c>
      <c r="R26" s="1496">
        <f t="shared" si="22"/>
        <v>12169908</v>
      </c>
      <c r="S26" s="1496">
        <f t="shared" si="22"/>
        <v>12169908</v>
      </c>
      <c r="T26" s="1496">
        <f t="shared" si="22"/>
        <v>12169908</v>
      </c>
      <c r="U26" s="1496">
        <f t="shared" si="22"/>
        <v>0</v>
      </c>
      <c r="V26" s="1496">
        <f t="shared" si="22"/>
        <v>0</v>
      </c>
      <c r="W26" s="1496">
        <f t="shared" si="22"/>
        <v>0</v>
      </c>
      <c r="X26" s="1496">
        <f t="shared" si="22"/>
        <v>0</v>
      </c>
      <c r="Y26" s="1496">
        <f t="shared" si="22"/>
        <v>45000000</v>
      </c>
      <c r="Z26" s="1496">
        <f t="shared" si="22"/>
        <v>12169908</v>
      </c>
      <c r="AA26" s="1496">
        <f t="shared" si="22"/>
        <v>12169908</v>
      </c>
      <c r="AB26" s="634">
        <f t="shared" si="22"/>
        <v>12169908</v>
      </c>
      <c r="AC26" s="606"/>
    </row>
    <row r="27" spans="1:29" s="629" customFormat="1" ht="16.5" thickTop="1" thickBot="1">
      <c r="A27" s="624">
        <v>2</v>
      </c>
      <c r="B27" s="625" t="s">
        <v>1379</v>
      </c>
      <c r="C27" s="625" t="s">
        <v>1390</v>
      </c>
      <c r="D27" s="625" t="s">
        <v>1379</v>
      </c>
      <c r="E27" s="625" t="s">
        <v>1379</v>
      </c>
      <c r="F27" s="625" t="s">
        <v>1379</v>
      </c>
      <c r="G27" s="625"/>
      <c r="H27" s="626" t="s">
        <v>1480</v>
      </c>
      <c r="I27" s="1490"/>
      <c r="J27" s="1509"/>
      <c r="K27" s="1509"/>
      <c r="L27" s="1509"/>
      <c r="M27" s="1509"/>
      <c r="N27" s="1509"/>
      <c r="O27" s="1509"/>
      <c r="P27" s="1509"/>
      <c r="Q27" s="1511">
        <v>45000000</v>
      </c>
      <c r="R27" s="1511">
        <v>12169908</v>
      </c>
      <c r="S27" s="1511">
        <v>12169908</v>
      </c>
      <c r="T27" s="1511">
        <v>12169908</v>
      </c>
      <c r="U27" s="1509"/>
      <c r="V27" s="1509"/>
      <c r="W27" s="1509"/>
      <c r="X27" s="1509"/>
      <c r="Y27" s="1509">
        <f t="shared" si="12"/>
        <v>45000000</v>
      </c>
      <c r="Z27" s="1509">
        <f t="shared" si="13"/>
        <v>12169908</v>
      </c>
      <c r="AA27" s="1509">
        <f t="shared" si="14"/>
        <v>12169908</v>
      </c>
      <c r="AB27" s="628">
        <f t="shared" si="15"/>
        <v>12169908</v>
      </c>
      <c r="AC27" s="606"/>
    </row>
    <row r="28" spans="1:29" s="629" customFormat="1" ht="16.5" thickTop="1" thickBot="1">
      <c r="A28" s="624">
        <v>2</v>
      </c>
      <c r="B28" s="625" t="s">
        <v>1379</v>
      </c>
      <c r="C28" s="625" t="s">
        <v>1390</v>
      </c>
      <c r="D28" s="625" t="s">
        <v>1379</v>
      </c>
      <c r="E28" s="625" t="s">
        <v>1379</v>
      </c>
      <c r="F28" s="625" t="s">
        <v>1384</v>
      </c>
      <c r="G28" s="625"/>
      <c r="H28" s="626" t="s">
        <v>1481</v>
      </c>
      <c r="I28" s="1490"/>
      <c r="J28" s="1509"/>
      <c r="K28" s="1509"/>
      <c r="L28" s="1509"/>
      <c r="M28" s="1509"/>
      <c r="N28" s="1509"/>
      <c r="O28" s="1509"/>
      <c r="P28" s="1509"/>
      <c r="Q28" s="1509"/>
      <c r="R28" s="1509"/>
      <c r="S28" s="1509"/>
      <c r="T28" s="1509"/>
      <c r="U28" s="1509"/>
      <c r="V28" s="1509"/>
      <c r="W28" s="1509"/>
      <c r="X28" s="1509"/>
      <c r="Y28" s="1509">
        <f t="shared" si="12"/>
        <v>0</v>
      </c>
      <c r="Z28" s="1509">
        <f t="shared" si="13"/>
        <v>0</v>
      </c>
      <c r="AA28" s="1509">
        <f t="shared" si="14"/>
        <v>0</v>
      </c>
      <c r="AB28" s="628">
        <f t="shared" si="15"/>
        <v>0</v>
      </c>
      <c r="AC28" s="606"/>
    </row>
    <row r="29" spans="1:29" s="618" customFormat="1" ht="16.5" thickTop="1" thickBot="1">
      <c r="A29" s="619">
        <v>2</v>
      </c>
      <c r="B29" s="620" t="s">
        <v>1379</v>
      </c>
      <c r="C29" s="620" t="s">
        <v>1390</v>
      </c>
      <c r="D29" s="620" t="s">
        <v>1384</v>
      </c>
      <c r="E29" s="620"/>
      <c r="F29" s="620"/>
      <c r="G29" s="620"/>
      <c r="H29" s="621" t="s">
        <v>1482</v>
      </c>
      <c r="I29" s="1496">
        <f>+I30</f>
        <v>0</v>
      </c>
      <c r="J29" s="1508">
        <f t="shared" ref="J29:X29" si="23">+J30</f>
        <v>0</v>
      </c>
      <c r="K29" s="1508">
        <f t="shared" si="23"/>
        <v>0</v>
      </c>
      <c r="L29" s="1508">
        <f t="shared" si="23"/>
        <v>0</v>
      </c>
      <c r="M29" s="1508">
        <f t="shared" si="23"/>
        <v>0</v>
      </c>
      <c r="N29" s="1508">
        <f t="shared" si="23"/>
        <v>0</v>
      </c>
      <c r="O29" s="1508">
        <f t="shared" si="23"/>
        <v>0</v>
      </c>
      <c r="P29" s="1508">
        <f t="shared" si="23"/>
        <v>0</v>
      </c>
      <c r="Q29" s="1508">
        <f t="shared" si="23"/>
        <v>0</v>
      </c>
      <c r="R29" s="1508">
        <f t="shared" si="23"/>
        <v>0</v>
      </c>
      <c r="S29" s="1508">
        <f t="shared" si="23"/>
        <v>0</v>
      </c>
      <c r="T29" s="1508">
        <f t="shared" si="23"/>
        <v>0</v>
      </c>
      <c r="U29" s="1508">
        <f t="shared" si="23"/>
        <v>0</v>
      </c>
      <c r="V29" s="1508">
        <f t="shared" si="23"/>
        <v>0</v>
      </c>
      <c r="W29" s="1508">
        <f t="shared" si="23"/>
        <v>0</v>
      </c>
      <c r="X29" s="1508">
        <f t="shared" si="23"/>
        <v>0</v>
      </c>
      <c r="Y29" s="1508">
        <f t="shared" si="12"/>
        <v>0</v>
      </c>
      <c r="Z29" s="1508">
        <f t="shared" si="13"/>
        <v>0</v>
      </c>
      <c r="AA29" s="1508">
        <f t="shared" si="14"/>
        <v>0</v>
      </c>
      <c r="AB29" s="623">
        <f t="shared" si="15"/>
        <v>0</v>
      </c>
      <c r="AC29" s="606"/>
    </row>
    <row r="30" spans="1:29" s="629" customFormat="1" ht="16.5" thickTop="1" thickBot="1">
      <c r="A30" s="624">
        <v>2</v>
      </c>
      <c r="B30" s="625" t="s">
        <v>1379</v>
      </c>
      <c r="C30" s="625" t="s">
        <v>1390</v>
      </c>
      <c r="D30" s="625" t="s">
        <v>1384</v>
      </c>
      <c r="E30" s="625" t="s">
        <v>1379</v>
      </c>
      <c r="F30" s="625"/>
      <c r="G30" s="625"/>
      <c r="H30" s="626" t="s">
        <v>1483</v>
      </c>
      <c r="I30" s="1490"/>
      <c r="J30" s="1509"/>
      <c r="K30" s="1509"/>
      <c r="L30" s="1509"/>
      <c r="M30" s="1509"/>
      <c r="N30" s="1509"/>
      <c r="O30" s="1509"/>
      <c r="P30" s="1509"/>
      <c r="Q30" s="1509"/>
      <c r="R30" s="1509"/>
      <c r="S30" s="1509"/>
      <c r="T30" s="1509"/>
      <c r="U30" s="1509"/>
      <c r="V30" s="1509"/>
      <c r="W30" s="1509"/>
      <c r="X30" s="1509"/>
      <c r="Y30" s="1509">
        <f t="shared" si="12"/>
        <v>0</v>
      </c>
      <c r="Z30" s="1509">
        <f t="shared" si="13"/>
        <v>0</v>
      </c>
      <c r="AA30" s="1509">
        <f t="shared" si="14"/>
        <v>0</v>
      </c>
      <c r="AB30" s="628">
        <f t="shared" si="15"/>
        <v>0</v>
      </c>
      <c r="AC30" s="606"/>
    </row>
    <row r="31" spans="1:29" s="618" customFormat="1" ht="16.5" thickTop="1" thickBot="1">
      <c r="A31" s="619">
        <v>2</v>
      </c>
      <c r="B31" s="620" t="s">
        <v>1379</v>
      </c>
      <c r="C31" s="620" t="s">
        <v>1390</v>
      </c>
      <c r="D31" s="620" t="s">
        <v>1389</v>
      </c>
      <c r="E31" s="620"/>
      <c r="F31" s="620"/>
      <c r="G31" s="620"/>
      <c r="H31" s="621" t="s">
        <v>1484</v>
      </c>
      <c r="I31" s="1496">
        <f>+I32</f>
        <v>46525596.149999999</v>
      </c>
      <c r="J31" s="1495">
        <f>+J32</f>
        <v>46525596.149999999</v>
      </c>
      <c r="K31" s="1495">
        <f>+K32</f>
        <v>46525596.149999999</v>
      </c>
      <c r="L31" s="1495">
        <f>+L32</f>
        <v>46525596.149999999</v>
      </c>
      <c r="M31" s="1495">
        <f t="shared" ref="M31:AB31" si="24">+M32</f>
        <v>6780000</v>
      </c>
      <c r="N31" s="1495">
        <f t="shared" si="24"/>
        <v>6780000</v>
      </c>
      <c r="O31" s="1495">
        <f t="shared" si="24"/>
        <v>6780000</v>
      </c>
      <c r="P31" s="1495">
        <f t="shared" si="24"/>
        <v>6780000</v>
      </c>
      <c r="Q31" s="1495">
        <f t="shared" si="24"/>
        <v>13220000</v>
      </c>
      <c r="R31" s="1495">
        <f t="shared" si="24"/>
        <v>13220000</v>
      </c>
      <c r="S31" s="1495">
        <f t="shared" si="24"/>
        <v>13220000</v>
      </c>
      <c r="T31" s="1495">
        <f t="shared" si="24"/>
        <v>13220000</v>
      </c>
      <c r="U31" s="1495">
        <f t="shared" si="24"/>
        <v>0</v>
      </c>
      <c r="V31" s="1495">
        <f t="shared" si="24"/>
        <v>0</v>
      </c>
      <c r="W31" s="1495">
        <f t="shared" si="24"/>
        <v>0</v>
      </c>
      <c r="X31" s="1495">
        <f t="shared" si="24"/>
        <v>0</v>
      </c>
      <c r="Y31" s="1495">
        <f t="shared" si="24"/>
        <v>66525596.149999999</v>
      </c>
      <c r="Z31" s="1495">
        <f t="shared" si="24"/>
        <v>66525596.149999999</v>
      </c>
      <c r="AA31" s="1495">
        <f t="shared" si="24"/>
        <v>66525596.149999999</v>
      </c>
      <c r="AB31" s="622">
        <f t="shared" si="24"/>
        <v>66525596.149999999</v>
      </c>
      <c r="AC31" s="606"/>
    </row>
    <row r="32" spans="1:29" s="636" customFormat="1" ht="16.5" thickTop="1" thickBot="1">
      <c r="A32" s="612">
        <v>2</v>
      </c>
      <c r="B32" s="613" t="s">
        <v>1379</v>
      </c>
      <c r="C32" s="613" t="s">
        <v>1390</v>
      </c>
      <c r="D32" s="613" t="s">
        <v>1389</v>
      </c>
      <c r="E32" s="613" t="s">
        <v>1379</v>
      </c>
      <c r="F32" s="613"/>
      <c r="G32" s="613"/>
      <c r="H32" s="615" t="s">
        <v>1485</v>
      </c>
      <c r="I32" s="1490">
        <v>46525596.149999999</v>
      </c>
      <c r="J32" s="1507">
        <v>46525596.149999999</v>
      </c>
      <c r="K32" s="1507">
        <v>46525596.149999999</v>
      </c>
      <c r="L32" s="1507">
        <v>46525596.149999999</v>
      </c>
      <c r="M32" s="1507">
        <v>6780000</v>
      </c>
      <c r="N32" s="1507">
        <v>6780000</v>
      </c>
      <c r="O32" s="1507">
        <v>6780000</v>
      </c>
      <c r="P32" s="1507">
        <v>6780000</v>
      </c>
      <c r="Q32" s="1507">
        <v>13220000</v>
      </c>
      <c r="R32" s="1507">
        <v>13220000</v>
      </c>
      <c r="S32" s="1507">
        <v>13220000</v>
      </c>
      <c r="T32" s="1507">
        <v>13220000</v>
      </c>
      <c r="U32" s="1506"/>
      <c r="V32" s="1506"/>
      <c r="W32" s="1506"/>
      <c r="X32" s="1506"/>
      <c r="Y32" s="1506">
        <f>+I32+M32+Q32+U32</f>
        <v>66525596.149999999</v>
      </c>
      <c r="Z32" s="1506">
        <f t="shared" si="13"/>
        <v>66525596.149999999</v>
      </c>
      <c r="AA32" s="1506">
        <f t="shared" si="14"/>
        <v>66525596.149999999</v>
      </c>
      <c r="AB32" s="617">
        <f t="shared" si="15"/>
        <v>66525596.149999999</v>
      </c>
      <c r="AC32" s="606"/>
    </row>
    <row r="33" spans="1:29" ht="16.5" thickTop="1" thickBot="1">
      <c r="A33" s="637">
        <v>2</v>
      </c>
      <c r="B33" s="638" t="s">
        <v>1379</v>
      </c>
      <c r="C33" s="620" t="s">
        <v>1390</v>
      </c>
      <c r="D33" s="620" t="s">
        <v>1390</v>
      </c>
      <c r="E33" s="637"/>
      <c r="F33" s="637"/>
      <c r="G33" s="637"/>
      <c r="H33" s="621" t="s">
        <v>1398</v>
      </c>
      <c r="I33" s="1490">
        <f>+I34+I35+I36</f>
        <v>0</v>
      </c>
      <c r="J33" s="1512">
        <f t="shared" ref="J33:X33" si="25">+J34+J35+J36</f>
        <v>0</v>
      </c>
      <c r="K33" s="1512">
        <f t="shared" si="25"/>
        <v>0</v>
      </c>
      <c r="L33" s="1512">
        <f t="shared" si="25"/>
        <v>0</v>
      </c>
      <c r="M33" s="1512">
        <f t="shared" si="25"/>
        <v>0</v>
      </c>
      <c r="N33" s="1512">
        <f t="shared" si="25"/>
        <v>0</v>
      </c>
      <c r="O33" s="1512">
        <f t="shared" si="25"/>
        <v>0</v>
      </c>
      <c r="P33" s="1512">
        <f t="shared" si="25"/>
        <v>0</v>
      </c>
      <c r="Q33" s="1512">
        <f t="shared" si="25"/>
        <v>0</v>
      </c>
      <c r="R33" s="1512">
        <f t="shared" si="25"/>
        <v>0</v>
      </c>
      <c r="S33" s="1512">
        <f t="shared" si="25"/>
        <v>0</v>
      </c>
      <c r="T33" s="1512">
        <f t="shared" si="25"/>
        <v>0</v>
      </c>
      <c r="U33" s="1512">
        <f t="shared" si="25"/>
        <v>0</v>
      </c>
      <c r="V33" s="1512">
        <f t="shared" si="25"/>
        <v>0</v>
      </c>
      <c r="W33" s="1512">
        <f t="shared" si="25"/>
        <v>0</v>
      </c>
      <c r="X33" s="1512">
        <f t="shared" si="25"/>
        <v>0</v>
      </c>
      <c r="Y33" s="1512">
        <f t="shared" si="12"/>
        <v>0</v>
      </c>
      <c r="Z33" s="1512">
        <f t="shared" si="13"/>
        <v>0</v>
      </c>
      <c r="AA33" s="1512">
        <f t="shared" si="14"/>
        <v>0</v>
      </c>
      <c r="AB33" s="639">
        <f t="shared" si="15"/>
        <v>0</v>
      </c>
      <c r="AC33" s="606"/>
    </row>
    <row r="34" spans="1:29" s="636" customFormat="1" ht="16.5" thickTop="1" thickBot="1">
      <c r="A34" s="612">
        <v>2</v>
      </c>
      <c r="B34" s="613" t="s">
        <v>1379</v>
      </c>
      <c r="C34" s="613" t="s">
        <v>1390</v>
      </c>
      <c r="D34" s="613" t="s">
        <v>1390</v>
      </c>
      <c r="E34" s="613" t="s">
        <v>1379</v>
      </c>
      <c r="F34" s="613"/>
      <c r="G34" s="613"/>
      <c r="H34" s="615" t="s">
        <v>1486</v>
      </c>
      <c r="I34" s="1490"/>
      <c r="J34" s="1506"/>
      <c r="K34" s="1506"/>
      <c r="L34" s="1506"/>
      <c r="M34" s="1506"/>
      <c r="N34" s="1506"/>
      <c r="O34" s="1506"/>
      <c r="P34" s="1506"/>
      <c r="Q34" s="1506"/>
      <c r="R34" s="1506"/>
      <c r="S34" s="1506"/>
      <c r="T34" s="1506"/>
      <c r="U34" s="1506"/>
      <c r="V34" s="1506"/>
      <c r="W34" s="1506"/>
      <c r="X34" s="1506"/>
      <c r="Y34" s="1506">
        <f t="shared" si="12"/>
        <v>0</v>
      </c>
      <c r="Z34" s="1506">
        <f t="shared" si="13"/>
        <v>0</v>
      </c>
      <c r="AA34" s="1506">
        <f t="shared" si="14"/>
        <v>0</v>
      </c>
      <c r="AB34" s="617">
        <f t="shared" si="15"/>
        <v>0</v>
      </c>
      <c r="AC34" s="606"/>
    </row>
    <row r="35" spans="1:29" s="636" customFormat="1" ht="16.5" thickTop="1" thickBot="1">
      <c r="A35" s="612">
        <v>2</v>
      </c>
      <c r="B35" s="613" t="s">
        <v>1379</v>
      </c>
      <c r="C35" s="613" t="s">
        <v>1390</v>
      </c>
      <c r="D35" s="613" t="s">
        <v>1390</v>
      </c>
      <c r="E35" s="613" t="s">
        <v>1384</v>
      </c>
      <c r="F35" s="613"/>
      <c r="G35" s="613"/>
      <c r="H35" s="615" t="s">
        <v>1487</v>
      </c>
      <c r="I35" s="1490"/>
      <c r="J35" s="1506"/>
      <c r="K35" s="1506"/>
      <c r="L35" s="1506"/>
      <c r="M35" s="1506"/>
      <c r="N35" s="1506"/>
      <c r="O35" s="1506"/>
      <c r="P35" s="1506"/>
      <c r="Q35" s="1506"/>
      <c r="R35" s="1506"/>
      <c r="S35" s="1506"/>
      <c r="T35" s="1506"/>
      <c r="U35" s="1506"/>
      <c r="V35" s="1506"/>
      <c r="W35" s="1506"/>
      <c r="X35" s="1506"/>
      <c r="Y35" s="1506">
        <f t="shared" si="12"/>
        <v>0</v>
      </c>
      <c r="Z35" s="1506">
        <f t="shared" si="13"/>
        <v>0</v>
      </c>
      <c r="AA35" s="1506">
        <f t="shared" si="14"/>
        <v>0</v>
      </c>
      <c r="AB35" s="617">
        <f t="shared" si="15"/>
        <v>0</v>
      </c>
      <c r="AC35" s="606"/>
    </row>
    <row r="36" spans="1:29" s="636" customFormat="1" ht="16.5" thickTop="1" thickBot="1">
      <c r="A36" s="612">
        <v>2</v>
      </c>
      <c r="B36" s="613" t="s">
        <v>1379</v>
      </c>
      <c r="C36" s="613" t="s">
        <v>1390</v>
      </c>
      <c r="D36" s="613" t="s">
        <v>1390</v>
      </c>
      <c r="E36" s="613" t="s">
        <v>1389</v>
      </c>
      <c r="F36" s="613"/>
      <c r="G36" s="613"/>
      <c r="H36" s="615" t="s">
        <v>1400</v>
      </c>
      <c r="I36" s="1490"/>
      <c r="J36" s="1506"/>
      <c r="K36" s="1506"/>
      <c r="L36" s="1506"/>
      <c r="M36" s="1506"/>
      <c r="N36" s="1506"/>
      <c r="O36" s="1506"/>
      <c r="P36" s="1506"/>
      <c r="Q36" s="1506"/>
      <c r="R36" s="1506"/>
      <c r="S36" s="1506"/>
      <c r="T36" s="1506"/>
      <c r="U36" s="1506"/>
      <c r="V36" s="1506"/>
      <c r="W36" s="1506"/>
      <c r="X36" s="1506"/>
      <c r="Y36" s="1506">
        <f t="shared" si="12"/>
        <v>0</v>
      </c>
      <c r="Z36" s="1506">
        <f t="shared" si="13"/>
        <v>0</v>
      </c>
      <c r="AA36" s="1506">
        <f t="shared" si="14"/>
        <v>0</v>
      </c>
      <c r="AB36" s="617">
        <f t="shared" si="15"/>
        <v>0</v>
      </c>
      <c r="AC36" s="606"/>
    </row>
    <row r="37" spans="1:29" ht="16.5" thickTop="1" thickBot="1">
      <c r="A37" s="611">
        <v>2</v>
      </c>
      <c r="B37" s="607" t="s">
        <v>1384</v>
      </c>
      <c r="C37" s="607"/>
      <c r="D37" s="607"/>
      <c r="E37" s="607"/>
      <c r="F37" s="607"/>
      <c r="G37" s="607"/>
      <c r="H37" s="608" t="s">
        <v>1488</v>
      </c>
      <c r="I37" s="1504">
        <f>+I38+I42</f>
        <v>0</v>
      </c>
      <c r="J37" s="1513">
        <f t="shared" ref="J37:X37" si="26">+J38+J42</f>
        <v>0</v>
      </c>
      <c r="K37" s="1513">
        <f t="shared" si="26"/>
        <v>0</v>
      </c>
      <c r="L37" s="1513">
        <f t="shared" si="26"/>
        <v>0</v>
      </c>
      <c r="M37" s="1513">
        <f t="shared" si="26"/>
        <v>0</v>
      </c>
      <c r="N37" s="1513">
        <f t="shared" si="26"/>
        <v>0</v>
      </c>
      <c r="O37" s="1513">
        <f t="shared" si="26"/>
        <v>0</v>
      </c>
      <c r="P37" s="1513">
        <f t="shared" si="26"/>
        <v>0</v>
      </c>
      <c r="Q37" s="1513">
        <f t="shared" si="26"/>
        <v>0</v>
      </c>
      <c r="R37" s="1513">
        <f t="shared" si="26"/>
        <v>0</v>
      </c>
      <c r="S37" s="1513">
        <f t="shared" si="26"/>
        <v>0</v>
      </c>
      <c r="T37" s="1513">
        <f t="shared" si="26"/>
        <v>0</v>
      </c>
      <c r="U37" s="1513">
        <f t="shared" si="26"/>
        <v>0</v>
      </c>
      <c r="V37" s="1513">
        <f t="shared" si="26"/>
        <v>0</v>
      </c>
      <c r="W37" s="1513">
        <f t="shared" si="26"/>
        <v>0</v>
      </c>
      <c r="X37" s="1513">
        <f t="shared" si="26"/>
        <v>0</v>
      </c>
      <c r="Y37" s="1513">
        <f t="shared" si="12"/>
        <v>0</v>
      </c>
      <c r="Z37" s="1513">
        <f t="shared" si="13"/>
        <v>0</v>
      </c>
      <c r="AA37" s="1513">
        <f t="shared" si="14"/>
        <v>0</v>
      </c>
      <c r="AB37" s="640">
        <f t="shared" si="15"/>
        <v>0</v>
      </c>
      <c r="AC37" s="606"/>
    </row>
    <row r="38" spans="1:29" ht="16.5" thickTop="1" thickBot="1">
      <c r="A38" s="637">
        <v>2</v>
      </c>
      <c r="B38" s="638" t="s">
        <v>1384</v>
      </c>
      <c r="C38" s="620" t="s">
        <v>1379</v>
      </c>
      <c r="D38" s="619"/>
      <c r="E38" s="620"/>
      <c r="F38" s="620"/>
      <c r="G38" s="620"/>
      <c r="H38" s="621" t="s">
        <v>1489</v>
      </c>
      <c r="I38" s="1504">
        <f>+I39+I40+I41</f>
        <v>0</v>
      </c>
      <c r="J38" s="1514">
        <f t="shared" ref="J38:X38" si="27">+J39+J40+J41</f>
        <v>0</v>
      </c>
      <c r="K38" s="1514">
        <f t="shared" si="27"/>
        <v>0</v>
      </c>
      <c r="L38" s="1514">
        <f t="shared" si="27"/>
        <v>0</v>
      </c>
      <c r="M38" s="1514">
        <f t="shared" si="27"/>
        <v>0</v>
      </c>
      <c r="N38" s="1514">
        <f t="shared" si="27"/>
        <v>0</v>
      </c>
      <c r="O38" s="1514">
        <f t="shared" si="27"/>
        <v>0</v>
      </c>
      <c r="P38" s="1514">
        <f t="shared" si="27"/>
        <v>0</v>
      </c>
      <c r="Q38" s="1514">
        <f t="shared" si="27"/>
        <v>0</v>
      </c>
      <c r="R38" s="1514">
        <f t="shared" si="27"/>
        <v>0</v>
      </c>
      <c r="S38" s="1514">
        <f t="shared" si="27"/>
        <v>0</v>
      </c>
      <c r="T38" s="1514">
        <f t="shared" si="27"/>
        <v>0</v>
      </c>
      <c r="U38" s="1514">
        <f t="shared" si="27"/>
        <v>0</v>
      </c>
      <c r="V38" s="1514">
        <f t="shared" si="27"/>
        <v>0</v>
      </c>
      <c r="W38" s="1514">
        <f t="shared" si="27"/>
        <v>0</v>
      </c>
      <c r="X38" s="1514">
        <f t="shared" si="27"/>
        <v>0</v>
      </c>
      <c r="Y38" s="1514">
        <f t="shared" si="12"/>
        <v>0</v>
      </c>
      <c r="Z38" s="1514">
        <f t="shared" si="13"/>
        <v>0</v>
      </c>
      <c r="AA38" s="1514">
        <f t="shared" si="14"/>
        <v>0</v>
      </c>
      <c r="AB38" s="641">
        <f t="shared" si="15"/>
        <v>0</v>
      </c>
      <c r="AC38" s="606"/>
    </row>
    <row r="39" spans="1:29" ht="16.5" thickTop="1" thickBot="1">
      <c r="A39" s="612">
        <v>2</v>
      </c>
      <c r="B39" s="613" t="s">
        <v>1384</v>
      </c>
      <c r="C39" s="613" t="s">
        <v>1379</v>
      </c>
      <c r="D39" s="614" t="s">
        <v>1379</v>
      </c>
      <c r="E39" s="612"/>
      <c r="F39" s="612"/>
      <c r="G39" s="612"/>
      <c r="H39" s="615" t="s">
        <v>1489</v>
      </c>
      <c r="I39" s="1505"/>
      <c r="J39" s="1515"/>
      <c r="K39" s="1515"/>
      <c r="L39" s="1515"/>
      <c r="M39" s="1515"/>
      <c r="N39" s="1515"/>
      <c r="O39" s="1515"/>
      <c r="P39" s="1515"/>
      <c r="Q39" s="1515"/>
      <c r="R39" s="1515"/>
      <c r="S39" s="1515"/>
      <c r="T39" s="1515"/>
      <c r="U39" s="1515"/>
      <c r="V39" s="1515"/>
      <c r="W39" s="1515"/>
      <c r="X39" s="1515"/>
      <c r="Y39" s="1515">
        <f t="shared" si="12"/>
        <v>0</v>
      </c>
      <c r="Z39" s="1515">
        <f t="shared" si="13"/>
        <v>0</v>
      </c>
      <c r="AA39" s="1515">
        <f t="shared" si="14"/>
        <v>0</v>
      </c>
      <c r="AB39" s="642">
        <f t="shared" si="15"/>
        <v>0</v>
      </c>
      <c r="AC39" s="606"/>
    </row>
    <row r="40" spans="1:29" ht="16.5" thickTop="1" thickBot="1">
      <c r="A40" s="612">
        <v>2</v>
      </c>
      <c r="B40" s="613" t="s">
        <v>1384</v>
      </c>
      <c r="C40" s="613" t="s">
        <v>1379</v>
      </c>
      <c r="D40" s="614" t="s">
        <v>1384</v>
      </c>
      <c r="E40" s="612"/>
      <c r="F40" s="612"/>
      <c r="G40" s="612"/>
      <c r="H40" s="615" t="s">
        <v>1490</v>
      </c>
      <c r="I40" s="1505"/>
      <c r="J40" s="1515"/>
      <c r="K40" s="1515"/>
      <c r="L40" s="1515"/>
      <c r="M40" s="1515"/>
      <c r="N40" s="1515"/>
      <c r="O40" s="1515"/>
      <c r="P40" s="1515"/>
      <c r="Q40" s="1515"/>
      <c r="R40" s="1515"/>
      <c r="S40" s="1515"/>
      <c r="T40" s="1515"/>
      <c r="U40" s="1515"/>
      <c r="V40" s="1515"/>
      <c r="W40" s="1515"/>
      <c r="X40" s="1515"/>
      <c r="Y40" s="1515">
        <f t="shared" si="12"/>
        <v>0</v>
      </c>
      <c r="Z40" s="1515">
        <f t="shared" si="13"/>
        <v>0</v>
      </c>
      <c r="AA40" s="1515">
        <f t="shared" si="14"/>
        <v>0</v>
      </c>
      <c r="AB40" s="642">
        <f t="shared" si="15"/>
        <v>0</v>
      </c>
      <c r="AC40" s="606"/>
    </row>
    <row r="41" spans="1:29" ht="16.5" thickTop="1" thickBot="1">
      <c r="A41" s="612">
        <v>2</v>
      </c>
      <c r="B41" s="613" t="s">
        <v>1384</v>
      </c>
      <c r="C41" s="613" t="s">
        <v>1379</v>
      </c>
      <c r="D41" s="614" t="s">
        <v>1389</v>
      </c>
      <c r="E41" s="612"/>
      <c r="F41" s="612"/>
      <c r="G41" s="612"/>
      <c r="H41" s="615" t="s">
        <v>1475</v>
      </c>
      <c r="I41" s="1505"/>
      <c r="J41" s="1515"/>
      <c r="K41" s="1515"/>
      <c r="L41" s="1515"/>
      <c r="M41" s="1515"/>
      <c r="N41" s="1515"/>
      <c r="O41" s="1515"/>
      <c r="P41" s="1515"/>
      <c r="Q41" s="1515"/>
      <c r="R41" s="1515"/>
      <c r="S41" s="1515"/>
      <c r="T41" s="1515"/>
      <c r="U41" s="1515"/>
      <c r="V41" s="1515"/>
      <c r="W41" s="1515"/>
      <c r="X41" s="1515"/>
      <c r="Y41" s="1515">
        <f t="shared" si="12"/>
        <v>0</v>
      </c>
      <c r="Z41" s="1515">
        <f t="shared" si="13"/>
        <v>0</v>
      </c>
      <c r="AA41" s="1515">
        <f t="shared" si="14"/>
        <v>0</v>
      </c>
      <c r="AB41" s="642">
        <f t="shared" si="15"/>
        <v>0</v>
      </c>
      <c r="AC41" s="606"/>
    </row>
    <row r="42" spans="1:29" ht="16.5" thickTop="1" thickBot="1">
      <c r="A42" s="637">
        <v>2</v>
      </c>
      <c r="B42" s="638" t="s">
        <v>1384</v>
      </c>
      <c r="C42" s="620" t="s">
        <v>1384</v>
      </c>
      <c r="D42" s="619"/>
      <c r="E42" s="620"/>
      <c r="F42" s="620"/>
      <c r="G42" s="620"/>
      <c r="H42" s="621" t="s">
        <v>1491</v>
      </c>
      <c r="I42" s="1504">
        <f>+I43+I44+I45+I46</f>
        <v>0</v>
      </c>
      <c r="J42" s="1514">
        <f t="shared" ref="J42:X42" si="28">+J43+J44+J45+J46</f>
        <v>0</v>
      </c>
      <c r="K42" s="1514">
        <f t="shared" si="28"/>
        <v>0</v>
      </c>
      <c r="L42" s="1514">
        <f t="shared" si="28"/>
        <v>0</v>
      </c>
      <c r="M42" s="1514">
        <f t="shared" si="28"/>
        <v>0</v>
      </c>
      <c r="N42" s="1514">
        <f t="shared" si="28"/>
        <v>0</v>
      </c>
      <c r="O42" s="1514">
        <f t="shared" si="28"/>
        <v>0</v>
      </c>
      <c r="P42" s="1514">
        <f t="shared" si="28"/>
        <v>0</v>
      </c>
      <c r="Q42" s="1514">
        <f t="shared" si="28"/>
        <v>0</v>
      </c>
      <c r="R42" s="1514">
        <f t="shared" si="28"/>
        <v>0</v>
      </c>
      <c r="S42" s="1514">
        <f t="shared" si="28"/>
        <v>0</v>
      </c>
      <c r="T42" s="1514">
        <f t="shared" si="28"/>
        <v>0</v>
      </c>
      <c r="U42" s="1514">
        <f t="shared" si="28"/>
        <v>0</v>
      </c>
      <c r="V42" s="1514">
        <f t="shared" si="28"/>
        <v>0</v>
      </c>
      <c r="W42" s="1514">
        <f t="shared" si="28"/>
        <v>0</v>
      </c>
      <c r="X42" s="1514">
        <f t="shared" si="28"/>
        <v>0</v>
      </c>
      <c r="Y42" s="1514">
        <f t="shared" si="12"/>
        <v>0</v>
      </c>
      <c r="Z42" s="1514">
        <f t="shared" si="13"/>
        <v>0</v>
      </c>
      <c r="AA42" s="1514">
        <f t="shared" si="14"/>
        <v>0</v>
      </c>
      <c r="AB42" s="641">
        <f t="shared" si="15"/>
        <v>0</v>
      </c>
      <c r="AC42" s="606"/>
    </row>
    <row r="43" spans="1:29" ht="16.5" thickTop="1" thickBot="1">
      <c r="A43" s="612">
        <v>2</v>
      </c>
      <c r="B43" s="613" t="s">
        <v>1384</v>
      </c>
      <c r="C43" s="613" t="s">
        <v>1384</v>
      </c>
      <c r="D43" s="613" t="s">
        <v>1379</v>
      </c>
      <c r="E43" s="612"/>
      <c r="F43" s="612"/>
      <c r="G43" s="612"/>
      <c r="H43" s="615" t="s">
        <v>1491</v>
      </c>
      <c r="I43" s="1490"/>
      <c r="J43" s="1506"/>
      <c r="K43" s="1506"/>
      <c r="L43" s="1506"/>
      <c r="M43" s="1506"/>
      <c r="N43" s="1506"/>
      <c r="O43" s="1506"/>
      <c r="P43" s="1506"/>
      <c r="Q43" s="1506"/>
      <c r="R43" s="1506"/>
      <c r="S43" s="1506"/>
      <c r="T43" s="1506"/>
      <c r="U43" s="1506"/>
      <c r="V43" s="1506"/>
      <c r="W43" s="1506"/>
      <c r="X43" s="1506"/>
      <c r="Y43" s="1506">
        <f t="shared" si="12"/>
        <v>0</v>
      </c>
      <c r="Z43" s="1506">
        <f t="shared" si="13"/>
        <v>0</v>
      </c>
      <c r="AA43" s="1506">
        <f t="shared" si="14"/>
        <v>0</v>
      </c>
      <c r="AB43" s="617">
        <f t="shared" si="15"/>
        <v>0</v>
      </c>
      <c r="AC43" s="606"/>
    </row>
    <row r="44" spans="1:29" ht="16.5" thickTop="1" thickBot="1">
      <c r="A44" s="612">
        <v>2</v>
      </c>
      <c r="B44" s="613" t="s">
        <v>1384</v>
      </c>
      <c r="C44" s="613" t="s">
        <v>1384</v>
      </c>
      <c r="D44" s="613" t="s">
        <v>1384</v>
      </c>
      <c r="E44" s="612"/>
      <c r="F44" s="612"/>
      <c r="G44" s="612"/>
      <c r="H44" s="615" t="s">
        <v>1492</v>
      </c>
      <c r="I44" s="1490"/>
      <c r="J44" s="1506"/>
      <c r="K44" s="1506"/>
      <c r="L44" s="1506"/>
      <c r="M44" s="1506"/>
      <c r="N44" s="1506"/>
      <c r="O44" s="1506"/>
      <c r="P44" s="1506"/>
      <c r="Q44" s="1506"/>
      <c r="R44" s="1506"/>
      <c r="S44" s="1506"/>
      <c r="T44" s="1506"/>
      <c r="U44" s="1506"/>
      <c r="V44" s="1506"/>
      <c r="W44" s="1506"/>
      <c r="X44" s="1506"/>
      <c r="Y44" s="1506">
        <f t="shared" si="12"/>
        <v>0</v>
      </c>
      <c r="Z44" s="1506">
        <f t="shared" si="13"/>
        <v>0</v>
      </c>
      <c r="AA44" s="1506">
        <f t="shared" si="14"/>
        <v>0</v>
      </c>
      <c r="AB44" s="617">
        <f t="shared" si="15"/>
        <v>0</v>
      </c>
      <c r="AC44" s="606"/>
    </row>
    <row r="45" spans="1:29" ht="16.5" thickTop="1" thickBot="1">
      <c r="A45" s="612">
        <v>2</v>
      </c>
      <c r="B45" s="613" t="s">
        <v>1384</v>
      </c>
      <c r="C45" s="613" t="s">
        <v>1384</v>
      </c>
      <c r="D45" s="613" t="s">
        <v>1389</v>
      </c>
      <c r="E45" s="612"/>
      <c r="F45" s="612"/>
      <c r="G45" s="612"/>
      <c r="H45" s="615" t="s">
        <v>1475</v>
      </c>
      <c r="I45" s="1490"/>
      <c r="J45" s="1506"/>
      <c r="K45" s="1506"/>
      <c r="L45" s="1506"/>
      <c r="M45" s="1506"/>
      <c r="N45" s="1506"/>
      <c r="O45" s="1506"/>
      <c r="P45" s="1506"/>
      <c r="Q45" s="1506"/>
      <c r="R45" s="1506"/>
      <c r="S45" s="1506"/>
      <c r="T45" s="1506"/>
      <c r="U45" s="1506"/>
      <c r="V45" s="1506"/>
      <c r="W45" s="1506"/>
      <c r="X45" s="1506"/>
      <c r="Y45" s="1506">
        <f t="shared" si="12"/>
        <v>0</v>
      </c>
      <c r="Z45" s="1506">
        <f t="shared" si="13"/>
        <v>0</v>
      </c>
      <c r="AA45" s="1506">
        <f t="shared" si="14"/>
        <v>0</v>
      </c>
      <c r="AB45" s="617">
        <f t="shared" si="15"/>
        <v>0</v>
      </c>
      <c r="AC45" s="606"/>
    </row>
    <row r="46" spans="1:29" s="635" customFormat="1" ht="16.5" thickTop="1" thickBot="1">
      <c r="A46" s="624">
        <v>2</v>
      </c>
      <c r="B46" s="625" t="s">
        <v>1384</v>
      </c>
      <c r="C46" s="625" t="s">
        <v>1384</v>
      </c>
      <c r="D46" s="625" t="s">
        <v>1390</v>
      </c>
      <c r="E46" s="624"/>
      <c r="F46" s="624"/>
      <c r="G46" s="624"/>
      <c r="H46" s="626" t="s">
        <v>1493</v>
      </c>
      <c r="I46" s="1490"/>
      <c r="J46" s="1509"/>
      <c r="K46" s="1509"/>
      <c r="L46" s="1509"/>
      <c r="M46" s="1509"/>
      <c r="N46" s="1509"/>
      <c r="O46" s="1509"/>
      <c r="P46" s="1509"/>
      <c r="Q46" s="1509"/>
      <c r="R46" s="1509"/>
      <c r="S46" s="1509"/>
      <c r="T46" s="1509"/>
      <c r="U46" s="1509"/>
      <c r="V46" s="1509"/>
      <c r="W46" s="1509"/>
      <c r="X46" s="1509"/>
      <c r="Y46" s="1509">
        <f t="shared" si="12"/>
        <v>0</v>
      </c>
      <c r="Z46" s="1509">
        <f t="shared" si="13"/>
        <v>0</v>
      </c>
      <c r="AA46" s="1509">
        <f t="shared" si="14"/>
        <v>0</v>
      </c>
      <c r="AB46" s="628">
        <f t="shared" si="15"/>
        <v>0</v>
      </c>
      <c r="AC46" s="606"/>
    </row>
    <row r="47" spans="1:29" ht="16.5" thickTop="1" thickBot="1">
      <c r="A47" s="604">
        <v>2</v>
      </c>
      <c r="B47" s="604" t="s">
        <v>1389</v>
      </c>
      <c r="C47" s="604"/>
      <c r="D47" s="604"/>
      <c r="E47" s="604"/>
      <c r="F47" s="604"/>
      <c r="G47" s="604"/>
      <c r="H47" s="605" t="s">
        <v>1744</v>
      </c>
      <c r="I47" s="1496">
        <f>I49+I74+I88+I117+I123+I141+I155+I180</f>
        <v>23165235000</v>
      </c>
      <c r="J47" s="1496">
        <f t="shared" ref="J47:AB47" si="29">J49+J74+J88+J117+J123+J141+J155+J180</f>
        <v>19360118019.170002</v>
      </c>
      <c r="K47" s="1496">
        <f t="shared" si="29"/>
        <v>15966501107.57</v>
      </c>
      <c r="L47" s="1496">
        <f t="shared" si="29"/>
        <v>14641335152.370001</v>
      </c>
      <c r="M47" s="1496">
        <f t="shared" si="29"/>
        <v>9500000000</v>
      </c>
      <c r="N47" s="1496">
        <f t="shared" si="29"/>
        <v>8847088908</v>
      </c>
      <c r="O47" s="1496">
        <f t="shared" si="29"/>
        <v>0</v>
      </c>
      <c r="P47" s="1496">
        <f t="shared" si="29"/>
        <v>0</v>
      </c>
      <c r="Q47" s="1496">
        <f t="shared" si="29"/>
        <v>4220183390</v>
      </c>
      <c r="R47" s="1496">
        <f t="shared" si="29"/>
        <v>4211246503</v>
      </c>
      <c r="S47" s="1496">
        <f t="shared" si="29"/>
        <v>1517098145.3199999</v>
      </c>
      <c r="T47" s="1496">
        <f t="shared" si="29"/>
        <v>1517098145.3199999</v>
      </c>
      <c r="U47" s="1496">
        <f>U189+U193+U197+U201+U205+U209+U213</f>
        <v>9672858156.7900009</v>
      </c>
      <c r="V47" s="1496">
        <f t="shared" ref="V47:X47" si="30">V189+V193+V197+V201+V205+V209+V213</f>
        <v>7868740707.46</v>
      </c>
      <c r="W47" s="1496">
        <f t="shared" si="30"/>
        <v>4077611088.5199995</v>
      </c>
      <c r="X47" s="1496">
        <f t="shared" si="30"/>
        <v>4077611088.5199995</v>
      </c>
      <c r="Y47" s="1496">
        <f t="shared" si="29"/>
        <v>36885418390</v>
      </c>
      <c r="Z47" s="1496">
        <f t="shared" si="29"/>
        <v>32418453430.170002</v>
      </c>
      <c r="AA47" s="1496">
        <f t="shared" si="29"/>
        <v>17483599252.889999</v>
      </c>
      <c r="AB47" s="1496">
        <f t="shared" si="29"/>
        <v>16158433297.689999</v>
      </c>
      <c r="AC47" s="606"/>
    </row>
    <row r="48" spans="1:29" ht="16.5" thickTop="1" thickBot="1">
      <c r="A48" s="643"/>
      <c r="B48" s="607"/>
      <c r="C48" s="607"/>
      <c r="D48" s="607"/>
      <c r="E48" s="643"/>
      <c r="F48" s="643"/>
      <c r="G48" s="643"/>
      <c r="H48" s="894" t="s">
        <v>2322</v>
      </c>
      <c r="I48" s="1490">
        <f>+I49+I74</f>
        <v>8792000000</v>
      </c>
      <c r="J48" s="1497">
        <f>+J49+J74</f>
        <v>6810423910.3600006</v>
      </c>
      <c r="K48" s="1497">
        <f t="shared" ref="K48:AB48" si="31">+K49+K74</f>
        <v>5932261426.5599995</v>
      </c>
      <c r="L48" s="1497">
        <f t="shared" si="31"/>
        <v>5443662115.5599995</v>
      </c>
      <c r="M48" s="1497">
        <f t="shared" si="31"/>
        <v>0</v>
      </c>
      <c r="N48" s="1497">
        <f t="shared" si="31"/>
        <v>0</v>
      </c>
      <c r="O48" s="1497">
        <f t="shared" si="31"/>
        <v>0</v>
      </c>
      <c r="P48" s="1497">
        <f t="shared" si="31"/>
        <v>0</v>
      </c>
      <c r="Q48" s="1497">
        <f t="shared" si="31"/>
        <v>0</v>
      </c>
      <c r="R48" s="1497">
        <f t="shared" si="31"/>
        <v>0</v>
      </c>
      <c r="S48" s="1497">
        <f t="shared" si="31"/>
        <v>0</v>
      </c>
      <c r="T48" s="1497">
        <f t="shared" si="31"/>
        <v>0</v>
      </c>
      <c r="U48" s="1497">
        <f t="shared" si="31"/>
        <v>0</v>
      </c>
      <c r="V48" s="1497">
        <f t="shared" si="31"/>
        <v>0</v>
      </c>
      <c r="W48" s="1497">
        <f t="shared" si="31"/>
        <v>0</v>
      </c>
      <c r="X48" s="1497">
        <f t="shared" si="31"/>
        <v>0</v>
      </c>
      <c r="Y48" s="1497">
        <f t="shared" si="31"/>
        <v>8792000000</v>
      </c>
      <c r="Z48" s="1497">
        <f t="shared" si="31"/>
        <v>6810423910.3600006</v>
      </c>
      <c r="AA48" s="1497">
        <f t="shared" si="31"/>
        <v>5932261426.5599995</v>
      </c>
      <c r="AB48" s="644">
        <f t="shared" si="31"/>
        <v>5443662115.5599995</v>
      </c>
      <c r="AC48" s="606"/>
    </row>
    <row r="49" spans="1:29" ht="27" thickTop="1" thickBot="1">
      <c r="A49" s="643"/>
      <c r="B49" s="607"/>
      <c r="C49" s="607"/>
      <c r="D49" s="685"/>
      <c r="E49" s="686"/>
      <c r="F49" s="686"/>
      <c r="G49" s="686"/>
      <c r="H49" s="1094" t="s">
        <v>2323</v>
      </c>
      <c r="I49" s="1490">
        <f>+I50+I54+I58+I62+I66+I70</f>
        <v>6252000000</v>
      </c>
      <c r="J49" s="1490">
        <f t="shared" ref="J49:L49" si="32">+J50+J54+J58+J62+J66+J70</f>
        <v>4505827777</v>
      </c>
      <c r="K49" s="1490">
        <f t="shared" si="32"/>
        <v>3929389893.1999998</v>
      </c>
      <c r="L49" s="1490">
        <f t="shared" si="32"/>
        <v>3479955911.1999998</v>
      </c>
      <c r="M49" s="1497">
        <f t="shared" ref="J49:X49" si="33">+M50+M70</f>
        <v>0</v>
      </c>
      <c r="N49" s="1497">
        <f t="shared" si="33"/>
        <v>0</v>
      </c>
      <c r="O49" s="1497">
        <f t="shared" si="33"/>
        <v>0</v>
      </c>
      <c r="P49" s="1497">
        <f t="shared" si="33"/>
        <v>0</v>
      </c>
      <c r="Q49" s="1497">
        <f t="shared" si="33"/>
        <v>0</v>
      </c>
      <c r="R49" s="1497">
        <f t="shared" si="33"/>
        <v>0</v>
      </c>
      <c r="S49" s="1497">
        <f t="shared" si="33"/>
        <v>0</v>
      </c>
      <c r="T49" s="1497">
        <f t="shared" si="33"/>
        <v>0</v>
      </c>
      <c r="U49" s="1497">
        <f t="shared" si="33"/>
        <v>0</v>
      </c>
      <c r="V49" s="1497">
        <f t="shared" si="33"/>
        <v>0</v>
      </c>
      <c r="W49" s="1497">
        <f t="shared" si="33"/>
        <v>0</v>
      </c>
      <c r="X49" s="1497">
        <f t="shared" si="33"/>
        <v>0</v>
      </c>
      <c r="Y49" s="1516">
        <f>+I49+M49+Q49+U49</f>
        <v>6252000000</v>
      </c>
      <c r="Z49" s="1516">
        <f>+J49+N49+R49+V49</f>
        <v>4505827777</v>
      </c>
      <c r="AA49" s="1516">
        <f>+K49+O49+S49+W49</f>
        <v>3929389893.1999998</v>
      </c>
      <c r="AB49" s="645">
        <f>+L49+P49+T49+X49</f>
        <v>3479955911.1999998</v>
      </c>
      <c r="AC49" s="606"/>
    </row>
    <row r="50" spans="1:29" ht="29.25" customHeight="1" thickTop="1" thickBot="1">
      <c r="A50" s="637"/>
      <c r="B50" s="637"/>
      <c r="C50" s="637"/>
      <c r="D50" s="637"/>
      <c r="E50" s="637"/>
      <c r="F50" s="637"/>
      <c r="G50" s="637"/>
      <c r="H50" s="1102" t="s">
        <v>2324</v>
      </c>
      <c r="I50" s="1490">
        <f>+I51</f>
        <v>527000000</v>
      </c>
      <c r="J50" s="1490">
        <f t="shared" ref="J50:X52" si="34">+J51</f>
        <v>183568652</v>
      </c>
      <c r="K50" s="1490">
        <f t="shared" si="34"/>
        <v>183568652</v>
      </c>
      <c r="L50" s="1490">
        <f t="shared" si="34"/>
        <v>183568652</v>
      </c>
      <c r="M50" s="1105">
        <f t="shared" si="34"/>
        <v>0</v>
      </c>
      <c r="N50" s="1105">
        <f t="shared" si="34"/>
        <v>0</v>
      </c>
      <c r="O50" s="1105">
        <f t="shared" si="34"/>
        <v>0</v>
      </c>
      <c r="P50" s="1105">
        <f t="shared" si="34"/>
        <v>0</v>
      </c>
      <c r="Q50" s="1105">
        <f t="shared" si="34"/>
        <v>0</v>
      </c>
      <c r="R50" s="1105">
        <f t="shared" si="34"/>
        <v>0</v>
      </c>
      <c r="S50" s="1105">
        <f t="shared" si="34"/>
        <v>0</v>
      </c>
      <c r="T50" s="1105">
        <f t="shared" si="34"/>
        <v>0</v>
      </c>
      <c r="U50" s="1105">
        <f t="shared" si="34"/>
        <v>0</v>
      </c>
      <c r="V50" s="1105">
        <f t="shared" si="34"/>
        <v>0</v>
      </c>
      <c r="W50" s="1105">
        <f t="shared" si="34"/>
        <v>0</v>
      </c>
      <c r="X50" s="1105">
        <f t="shared" si="34"/>
        <v>0</v>
      </c>
      <c r="Y50" s="1512">
        <f t="shared" si="12"/>
        <v>527000000</v>
      </c>
      <c r="Z50" s="1512">
        <f t="shared" si="13"/>
        <v>183568652</v>
      </c>
      <c r="AA50" s="1512">
        <f t="shared" si="14"/>
        <v>183568652</v>
      </c>
      <c r="AB50" s="639">
        <f t="shared" si="15"/>
        <v>183568652</v>
      </c>
      <c r="AC50" s="606"/>
    </row>
    <row r="51" spans="1:29" ht="16.5" thickTop="1" thickBot="1">
      <c r="A51" s="637"/>
      <c r="B51" s="637"/>
      <c r="C51" s="637"/>
      <c r="D51" s="637"/>
      <c r="E51" s="637"/>
      <c r="F51" s="637"/>
      <c r="G51" s="637"/>
      <c r="H51" s="1103" t="s">
        <v>1741</v>
      </c>
      <c r="I51" s="1490">
        <f>+I52</f>
        <v>527000000</v>
      </c>
      <c r="J51" s="1490">
        <f t="shared" si="34"/>
        <v>183568652</v>
      </c>
      <c r="K51" s="1490">
        <f t="shared" si="34"/>
        <v>183568652</v>
      </c>
      <c r="L51" s="1490">
        <f t="shared" si="34"/>
        <v>183568652</v>
      </c>
      <c r="M51" s="1105">
        <f t="shared" si="34"/>
        <v>0</v>
      </c>
      <c r="N51" s="1105">
        <f t="shared" si="34"/>
        <v>0</v>
      </c>
      <c r="O51" s="1105">
        <f t="shared" si="34"/>
        <v>0</v>
      </c>
      <c r="P51" s="1105">
        <f t="shared" si="34"/>
        <v>0</v>
      </c>
      <c r="Q51" s="1105">
        <f t="shared" si="34"/>
        <v>0</v>
      </c>
      <c r="R51" s="1105">
        <f t="shared" si="34"/>
        <v>0</v>
      </c>
      <c r="S51" s="1105">
        <f t="shared" si="34"/>
        <v>0</v>
      </c>
      <c r="T51" s="1105">
        <f t="shared" si="34"/>
        <v>0</v>
      </c>
      <c r="U51" s="1105">
        <f t="shared" si="34"/>
        <v>0</v>
      </c>
      <c r="V51" s="1105">
        <f t="shared" si="34"/>
        <v>0</v>
      </c>
      <c r="W51" s="1105">
        <f t="shared" si="34"/>
        <v>0</v>
      </c>
      <c r="X51" s="1105">
        <f t="shared" si="34"/>
        <v>0</v>
      </c>
      <c r="Y51" s="1512">
        <f t="shared" si="12"/>
        <v>527000000</v>
      </c>
      <c r="Z51" s="1512">
        <f t="shared" si="13"/>
        <v>183568652</v>
      </c>
      <c r="AA51" s="1512">
        <f t="shared" si="14"/>
        <v>183568652</v>
      </c>
      <c r="AB51" s="639">
        <f t="shared" si="15"/>
        <v>183568652</v>
      </c>
      <c r="AC51" s="606"/>
    </row>
    <row r="52" spans="1:29" ht="16.5" thickTop="1" thickBot="1">
      <c r="A52" s="612"/>
      <c r="B52" s="612"/>
      <c r="C52" s="612"/>
      <c r="D52" s="612"/>
      <c r="E52" s="613"/>
      <c r="F52" s="613"/>
      <c r="G52" s="612"/>
      <c r="H52" s="1104" t="s">
        <v>1742</v>
      </c>
      <c r="I52" s="1490">
        <f>+I53</f>
        <v>527000000</v>
      </c>
      <c r="J52" s="1490">
        <f t="shared" si="34"/>
        <v>183568652</v>
      </c>
      <c r="K52" s="1490">
        <f t="shared" si="34"/>
        <v>183568652</v>
      </c>
      <c r="L52" s="1490">
        <f t="shared" si="34"/>
        <v>183568652</v>
      </c>
      <c r="M52" s="1106">
        <f t="shared" si="34"/>
        <v>0</v>
      </c>
      <c r="N52" s="1106">
        <f t="shared" si="34"/>
        <v>0</v>
      </c>
      <c r="O52" s="1106">
        <f t="shared" si="34"/>
        <v>0</v>
      </c>
      <c r="P52" s="1106">
        <f t="shared" si="34"/>
        <v>0</v>
      </c>
      <c r="Q52" s="1106">
        <f t="shared" si="34"/>
        <v>0</v>
      </c>
      <c r="R52" s="1106">
        <f t="shared" si="34"/>
        <v>0</v>
      </c>
      <c r="S52" s="1106">
        <f t="shared" si="34"/>
        <v>0</v>
      </c>
      <c r="T52" s="1106">
        <f t="shared" si="34"/>
        <v>0</v>
      </c>
      <c r="U52" s="1106">
        <f t="shared" si="34"/>
        <v>0</v>
      </c>
      <c r="V52" s="1106">
        <f t="shared" si="34"/>
        <v>0</v>
      </c>
      <c r="W52" s="1106">
        <f t="shared" si="34"/>
        <v>0</v>
      </c>
      <c r="X52" s="1106">
        <f t="shared" si="34"/>
        <v>0</v>
      </c>
      <c r="Y52" s="1506">
        <f t="shared" si="12"/>
        <v>527000000</v>
      </c>
      <c r="Z52" s="1506">
        <f t="shared" si="13"/>
        <v>183568652</v>
      </c>
      <c r="AA52" s="1506">
        <f t="shared" si="14"/>
        <v>183568652</v>
      </c>
      <c r="AB52" s="617">
        <f t="shared" si="15"/>
        <v>183568652</v>
      </c>
      <c r="AC52" s="606"/>
    </row>
    <row r="53" spans="1:29" ht="16.5" thickTop="1" thickBot="1">
      <c r="A53" s="612"/>
      <c r="B53" s="612"/>
      <c r="C53" s="612"/>
      <c r="D53" s="612"/>
      <c r="E53" s="613"/>
      <c r="F53" s="613"/>
      <c r="G53" s="613"/>
      <c r="H53" s="1104" t="s">
        <v>1743</v>
      </c>
      <c r="I53" s="1490">
        <v>527000000</v>
      </c>
      <c r="J53" s="1490">
        <v>183568652</v>
      </c>
      <c r="K53" s="1490">
        <v>183568652</v>
      </c>
      <c r="L53" s="1490">
        <v>183568652</v>
      </c>
      <c r="M53" s="1106"/>
      <c r="N53" s="1106"/>
      <c r="O53" s="1106"/>
      <c r="P53" s="1106"/>
      <c r="Q53" s="1106"/>
      <c r="R53" s="1106"/>
      <c r="S53" s="1106"/>
      <c r="T53" s="1106"/>
      <c r="U53" s="1106"/>
      <c r="V53" s="1106"/>
      <c r="W53" s="1106"/>
      <c r="X53" s="1106"/>
      <c r="Y53" s="1506">
        <f t="shared" si="12"/>
        <v>527000000</v>
      </c>
      <c r="Z53" s="1506">
        <f t="shared" si="13"/>
        <v>183568652</v>
      </c>
      <c r="AA53" s="1506">
        <f t="shared" si="14"/>
        <v>183568652</v>
      </c>
      <c r="AB53" s="617">
        <f t="shared" si="15"/>
        <v>183568652</v>
      </c>
      <c r="AC53" s="606"/>
    </row>
    <row r="54" spans="1:29" ht="28.5" customHeight="1" thickTop="1" thickBot="1">
      <c r="A54" s="612"/>
      <c r="B54" s="612"/>
      <c r="C54" s="612"/>
      <c r="D54" s="612"/>
      <c r="E54" s="613"/>
      <c r="F54" s="613"/>
      <c r="G54" s="613"/>
      <c r="H54" s="896" t="s">
        <v>2329</v>
      </c>
      <c r="I54" s="1490">
        <f>I55</f>
        <v>200000000</v>
      </c>
      <c r="J54" s="1490">
        <f t="shared" ref="J54:L54" si="35">J55</f>
        <v>186826667</v>
      </c>
      <c r="K54" s="1490">
        <f t="shared" si="35"/>
        <v>176826667</v>
      </c>
      <c r="L54" s="1490">
        <f t="shared" si="35"/>
        <v>176826667</v>
      </c>
      <c r="M54" s="1106">
        <f t="shared" ref="J54:AB54" si="36">M55</f>
        <v>0</v>
      </c>
      <c r="N54" s="1106">
        <f t="shared" si="36"/>
        <v>0</v>
      </c>
      <c r="O54" s="1106">
        <f t="shared" si="36"/>
        <v>0</v>
      </c>
      <c r="P54" s="1106">
        <f t="shared" si="36"/>
        <v>0</v>
      </c>
      <c r="Q54" s="1106">
        <f t="shared" si="36"/>
        <v>0</v>
      </c>
      <c r="R54" s="1106">
        <f t="shared" si="36"/>
        <v>0</v>
      </c>
      <c r="S54" s="1106">
        <f t="shared" si="36"/>
        <v>0</v>
      </c>
      <c r="T54" s="1106">
        <f t="shared" si="36"/>
        <v>0</v>
      </c>
      <c r="U54" s="1106">
        <f t="shared" si="36"/>
        <v>0</v>
      </c>
      <c r="V54" s="1106">
        <f t="shared" si="36"/>
        <v>0</v>
      </c>
      <c r="W54" s="1106">
        <f t="shared" si="36"/>
        <v>0</v>
      </c>
      <c r="X54" s="1106">
        <f t="shared" si="36"/>
        <v>0</v>
      </c>
      <c r="Y54" s="1106">
        <f t="shared" si="36"/>
        <v>200000000</v>
      </c>
      <c r="Z54" s="1106">
        <f t="shared" si="36"/>
        <v>186826667</v>
      </c>
      <c r="AA54" s="1106">
        <f t="shared" si="36"/>
        <v>176826667</v>
      </c>
      <c r="AB54" s="616">
        <f t="shared" si="36"/>
        <v>176826667</v>
      </c>
      <c r="AC54" s="606"/>
    </row>
    <row r="55" spans="1:29" ht="16.5" thickTop="1" thickBot="1">
      <c r="A55" s="637"/>
      <c r="B55" s="637"/>
      <c r="C55" s="637"/>
      <c r="D55" s="637"/>
      <c r="E55" s="637"/>
      <c r="F55" s="637"/>
      <c r="G55" s="637"/>
      <c r="H55" s="646" t="s">
        <v>1741</v>
      </c>
      <c r="I55" s="1490">
        <f>+I56</f>
        <v>200000000</v>
      </c>
      <c r="J55" s="1490">
        <f t="shared" ref="J55:X56" si="37">+J56</f>
        <v>186826667</v>
      </c>
      <c r="K55" s="1490">
        <f t="shared" si="37"/>
        <v>176826667</v>
      </c>
      <c r="L55" s="1490">
        <f t="shared" si="37"/>
        <v>176826667</v>
      </c>
      <c r="M55" s="1105">
        <f t="shared" si="37"/>
        <v>0</v>
      </c>
      <c r="N55" s="1105">
        <f t="shared" si="37"/>
        <v>0</v>
      </c>
      <c r="O55" s="1105">
        <f t="shared" si="37"/>
        <v>0</v>
      </c>
      <c r="P55" s="1105">
        <f t="shared" si="37"/>
        <v>0</v>
      </c>
      <c r="Q55" s="1105">
        <f t="shared" si="37"/>
        <v>0</v>
      </c>
      <c r="R55" s="1105">
        <f t="shared" si="37"/>
        <v>0</v>
      </c>
      <c r="S55" s="1105">
        <f t="shared" si="37"/>
        <v>0</v>
      </c>
      <c r="T55" s="1105">
        <f t="shared" si="37"/>
        <v>0</v>
      </c>
      <c r="U55" s="1105">
        <f t="shared" si="37"/>
        <v>0</v>
      </c>
      <c r="V55" s="1105">
        <f t="shared" si="37"/>
        <v>0</v>
      </c>
      <c r="W55" s="1105">
        <f t="shared" si="37"/>
        <v>0</v>
      </c>
      <c r="X55" s="1105">
        <f t="shared" si="37"/>
        <v>0</v>
      </c>
      <c r="Y55" s="1512">
        <f t="shared" ref="Y55:Y57" si="38">+I55+M55+Q55+U55</f>
        <v>200000000</v>
      </c>
      <c r="Z55" s="1512">
        <f t="shared" ref="Z55:Z57" si="39">+J55+N55+R55+V55</f>
        <v>186826667</v>
      </c>
      <c r="AA55" s="1512">
        <f t="shared" ref="AA55:AA57" si="40">+K55+O55+S55+W55</f>
        <v>176826667</v>
      </c>
      <c r="AB55" s="639">
        <f t="shared" ref="AB55:AB57" si="41">+L55+P55+T55+X55</f>
        <v>176826667</v>
      </c>
      <c r="AC55" s="606"/>
    </row>
    <row r="56" spans="1:29" ht="16.5" thickTop="1" thickBot="1">
      <c r="A56" s="612"/>
      <c r="B56" s="612"/>
      <c r="C56" s="612"/>
      <c r="D56" s="612"/>
      <c r="E56" s="613"/>
      <c r="F56" s="613"/>
      <c r="G56" s="612"/>
      <c r="H56" s="647" t="s">
        <v>1742</v>
      </c>
      <c r="I56" s="1490">
        <f>+I57</f>
        <v>200000000</v>
      </c>
      <c r="J56" s="1490">
        <f t="shared" si="37"/>
        <v>186826667</v>
      </c>
      <c r="K56" s="1490">
        <f t="shared" si="37"/>
        <v>176826667</v>
      </c>
      <c r="L56" s="1490">
        <f t="shared" si="37"/>
        <v>176826667</v>
      </c>
      <c r="M56" s="1106">
        <f t="shared" si="37"/>
        <v>0</v>
      </c>
      <c r="N56" s="1106">
        <f t="shared" si="37"/>
        <v>0</v>
      </c>
      <c r="O56" s="1106">
        <f t="shared" si="37"/>
        <v>0</v>
      </c>
      <c r="P56" s="1106">
        <f t="shared" si="37"/>
        <v>0</v>
      </c>
      <c r="Q56" s="1106">
        <f t="shared" si="37"/>
        <v>0</v>
      </c>
      <c r="R56" s="1106">
        <f t="shared" si="37"/>
        <v>0</v>
      </c>
      <c r="S56" s="1106">
        <f t="shared" si="37"/>
        <v>0</v>
      </c>
      <c r="T56" s="1106">
        <f t="shared" si="37"/>
        <v>0</v>
      </c>
      <c r="U56" s="1106">
        <f t="shared" si="37"/>
        <v>0</v>
      </c>
      <c r="V56" s="1106">
        <f t="shared" si="37"/>
        <v>0</v>
      </c>
      <c r="W56" s="1106">
        <f t="shared" si="37"/>
        <v>0</v>
      </c>
      <c r="X56" s="1106">
        <f t="shared" si="37"/>
        <v>0</v>
      </c>
      <c r="Y56" s="1506">
        <f t="shared" si="38"/>
        <v>200000000</v>
      </c>
      <c r="Z56" s="1506">
        <f t="shared" si="39"/>
        <v>186826667</v>
      </c>
      <c r="AA56" s="1506">
        <f t="shared" si="40"/>
        <v>176826667</v>
      </c>
      <c r="AB56" s="617">
        <f t="shared" si="41"/>
        <v>176826667</v>
      </c>
      <c r="AC56" s="606"/>
    </row>
    <row r="57" spans="1:29" ht="16.5" thickTop="1" thickBot="1">
      <c r="A57" s="612"/>
      <c r="B57" s="612"/>
      <c r="C57" s="612"/>
      <c r="D57" s="612"/>
      <c r="E57" s="613"/>
      <c r="F57" s="613"/>
      <c r="G57" s="613"/>
      <c r="H57" s="647" t="s">
        <v>1743</v>
      </c>
      <c r="I57" s="1490">
        <v>200000000</v>
      </c>
      <c r="J57" s="1490">
        <v>186826667</v>
      </c>
      <c r="K57" s="1490">
        <v>176826667</v>
      </c>
      <c r="L57" s="1490">
        <v>176826667</v>
      </c>
      <c r="M57" s="1106"/>
      <c r="N57" s="1106"/>
      <c r="O57" s="1106"/>
      <c r="P57" s="1106"/>
      <c r="Q57" s="1106"/>
      <c r="R57" s="1106"/>
      <c r="S57" s="1106"/>
      <c r="T57" s="1106"/>
      <c r="U57" s="1106"/>
      <c r="V57" s="1106"/>
      <c r="W57" s="1106"/>
      <c r="X57" s="1106"/>
      <c r="Y57" s="1506">
        <f t="shared" si="38"/>
        <v>200000000</v>
      </c>
      <c r="Z57" s="1506">
        <f t="shared" si="39"/>
        <v>186826667</v>
      </c>
      <c r="AA57" s="1506">
        <f t="shared" si="40"/>
        <v>176826667</v>
      </c>
      <c r="AB57" s="617">
        <f t="shared" si="41"/>
        <v>176826667</v>
      </c>
      <c r="AC57" s="606"/>
    </row>
    <row r="58" spans="1:29" ht="27.75" customHeight="1" thickTop="1" thickBot="1">
      <c r="A58" s="612"/>
      <c r="B58" s="612"/>
      <c r="C58" s="612"/>
      <c r="D58" s="612"/>
      <c r="E58" s="613"/>
      <c r="F58" s="613"/>
      <c r="G58" s="613"/>
      <c r="H58" s="896" t="s">
        <v>2330</v>
      </c>
      <c r="I58" s="1490">
        <f>+I59</f>
        <v>1225000000</v>
      </c>
      <c r="J58" s="1490">
        <f t="shared" ref="J58:L58" si="42">+J59</f>
        <v>557485016</v>
      </c>
      <c r="K58" s="1490">
        <f t="shared" si="42"/>
        <v>525018512</v>
      </c>
      <c r="L58" s="1490">
        <f t="shared" si="42"/>
        <v>507485016</v>
      </c>
      <c r="M58" s="1106">
        <f t="shared" ref="J58:AB58" si="43">+M59</f>
        <v>0</v>
      </c>
      <c r="N58" s="1106">
        <f t="shared" si="43"/>
        <v>0</v>
      </c>
      <c r="O58" s="1106">
        <f t="shared" si="43"/>
        <v>0</v>
      </c>
      <c r="P58" s="1106">
        <f t="shared" si="43"/>
        <v>0</v>
      </c>
      <c r="Q58" s="1106">
        <f t="shared" si="43"/>
        <v>0</v>
      </c>
      <c r="R58" s="1106">
        <f t="shared" si="43"/>
        <v>0</v>
      </c>
      <c r="S58" s="1106">
        <f t="shared" si="43"/>
        <v>0</v>
      </c>
      <c r="T58" s="1106">
        <f t="shared" si="43"/>
        <v>0</v>
      </c>
      <c r="U58" s="1106">
        <f t="shared" si="43"/>
        <v>0</v>
      </c>
      <c r="V58" s="1106">
        <f t="shared" si="43"/>
        <v>0</v>
      </c>
      <c r="W58" s="1106">
        <f t="shared" si="43"/>
        <v>0</v>
      </c>
      <c r="X58" s="1106">
        <f t="shared" si="43"/>
        <v>0</v>
      </c>
      <c r="Y58" s="1106">
        <f t="shared" si="43"/>
        <v>1225000000</v>
      </c>
      <c r="Z58" s="1106">
        <f t="shared" si="43"/>
        <v>557485016</v>
      </c>
      <c r="AA58" s="1106">
        <f t="shared" si="43"/>
        <v>525018512</v>
      </c>
      <c r="AB58" s="616">
        <f t="shared" si="43"/>
        <v>507485016</v>
      </c>
      <c r="AC58" s="606"/>
    </row>
    <row r="59" spans="1:29" ht="16.5" thickTop="1" thickBot="1">
      <c r="A59" s="637"/>
      <c r="B59" s="637"/>
      <c r="C59" s="637"/>
      <c r="D59" s="637"/>
      <c r="E59" s="637"/>
      <c r="F59" s="637"/>
      <c r="G59" s="637"/>
      <c r="H59" s="646" t="s">
        <v>1741</v>
      </c>
      <c r="I59" s="1490">
        <f>+I60</f>
        <v>1225000000</v>
      </c>
      <c r="J59" s="1490">
        <f t="shared" ref="J59:X60" si="44">+J60</f>
        <v>557485016</v>
      </c>
      <c r="K59" s="1490">
        <f t="shared" si="44"/>
        <v>525018512</v>
      </c>
      <c r="L59" s="1490">
        <f t="shared" si="44"/>
        <v>507485016</v>
      </c>
      <c r="M59" s="1105">
        <f t="shared" si="44"/>
        <v>0</v>
      </c>
      <c r="N59" s="1105">
        <f t="shared" si="44"/>
        <v>0</v>
      </c>
      <c r="O59" s="1105">
        <f t="shared" si="44"/>
        <v>0</v>
      </c>
      <c r="P59" s="1105">
        <f t="shared" si="44"/>
        <v>0</v>
      </c>
      <c r="Q59" s="1105">
        <f t="shared" si="44"/>
        <v>0</v>
      </c>
      <c r="R59" s="1105">
        <f t="shared" si="44"/>
        <v>0</v>
      </c>
      <c r="S59" s="1105">
        <f t="shared" si="44"/>
        <v>0</v>
      </c>
      <c r="T59" s="1105">
        <f t="shared" si="44"/>
        <v>0</v>
      </c>
      <c r="U59" s="1105">
        <f t="shared" si="44"/>
        <v>0</v>
      </c>
      <c r="V59" s="1105">
        <f t="shared" si="44"/>
        <v>0</v>
      </c>
      <c r="W59" s="1105">
        <f t="shared" si="44"/>
        <v>0</v>
      </c>
      <c r="X59" s="1105">
        <f t="shared" si="44"/>
        <v>0</v>
      </c>
      <c r="Y59" s="1512">
        <f t="shared" ref="Y59:Y61" si="45">+I59+M59+Q59+U59</f>
        <v>1225000000</v>
      </c>
      <c r="Z59" s="1512">
        <f t="shared" ref="Z59:Z61" si="46">+J59+N59+R59+V59</f>
        <v>557485016</v>
      </c>
      <c r="AA59" s="1512">
        <f t="shared" ref="AA59:AA61" si="47">+K59+O59+S59+W59</f>
        <v>525018512</v>
      </c>
      <c r="AB59" s="639">
        <f t="shared" ref="AB59:AB61" si="48">+L59+P59+T59+X59</f>
        <v>507485016</v>
      </c>
      <c r="AC59" s="606"/>
    </row>
    <row r="60" spans="1:29" ht="16.5" thickTop="1" thickBot="1">
      <c r="A60" s="612"/>
      <c r="B60" s="612"/>
      <c r="C60" s="612"/>
      <c r="D60" s="612"/>
      <c r="E60" s="613"/>
      <c r="F60" s="613"/>
      <c r="G60" s="612"/>
      <c r="H60" s="647" t="s">
        <v>1742</v>
      </c>
      <c r="I60" s="1490">
        <f>+I61</f>
        <v>1225000000</v>
      </c>
      <c r="J60" s="1490">
        <f t="shared" si="44"/>
        <v>557485016</v>
      </c>
      <c r="K60" s="1490">
        <f t="shared" si="44"/>
        <v>525018512</v>
      </c>
      <c r="L60" s="1490">
        <f t="shared" si="44"/>
        <v>507485016</v>
      </c>
      <c r="M60" s="1106">
        <f t="shared" si="44"/>
        <v>0</v>
      </c>
      <c r="N60" s="1106">
        <f t="shared" si="44"/>
        <v>0</v>
      </c>
      <c r="O60" s="1106">
        <f t="shared" si="44"/>
        <v>0</v>
      </c>
      <c r="P60" s="1106">
        <f t="shared" si="44"/>
        <v>0</v>
      </c>
      <c r="Q60" s="1106">
        <f t="shared" si="44"/>
        <v>0</v>
      </c>
      <c r="R60" s="1106">
        <f t="shared" si="44"/>
        <v>0</v>
      </c>
      <c r="S60" s="1106">
        <f t="shared" si="44"/>
        <v>0</v>
      </c>
      <c r="T60" s="1106">
        <f t="shared" si="44"/>
        <v>0</v>
      </c>
      <c r="U60" s="1106">
        <f t="shared" si="44"/>
        <v>0</v>
      </c>
      <c r="V60" s="1106">
        <f t="shared" si="44"/>
        <v>0</v>
      </c>
      <c r="W60" s="1106">
        <f t="shared" si="44"/>
        <v>0</v>
      </c>
      <c r="X60" s="1106">
        <f t="shared" si="44"/>
        <v>0</v>
      </c>
      <c r="Y60" s="1506">
        <f t="shared" si="45"/>
        <v>1225000000</v>
      </c>
      <c r="Z60" s="1506">
        <f t="shared" si="46"/>
        <v>557485016</v>
      </c>
      <c r="AA60" s="1506">
        <f t="shared" si="47"/>
        <v>525018512</v>
      </c>
      <c r="AB60" s="617">
        <f t="shared" si="48"/>
        <v>507485016</v>
      </c>
      <c r="AC60" s="606"/>
    </row>
    <row r="61" spans="1:29" ht="16.5" thickTop="1" thickBot="1">
      <c r="A61" s="612"/>
      <c r="B61" s="612"/>
      <c r="C61" s="612"/>
      <c r="D61" s="612"/>
      <c r="E61" s="613"/>
      <c r="F61" s="613"/>
      <c r="G61" s="613"/>
      <c r="H61" s="647" t="s">
        <v>1743</v>
      </c>
      <c r="I61" s="1490">
        <v>1225000000</v>
      </c>
      <c r="J61" s="1490">
        <v>557485016</v>
      </c>
      <c r="K61" s="1490">
        <v>525018512</v>
      </c>
      <c r="L61" s="1490">
        <v>507485016</v>
      </c>
      <c r="M61" s="1106"/>
      <c r="N61" s="1106"/>
      <c r="O61" s="1106"/>
      <c r="P61" s="1106"/>
      <c r="Q61" s="1106"/>
      <c r="R61" s="1106"/>
      <c r="S61" s="1106"/>
      <c r="T61" s="1106"/>
      <c r="U61" s="1106"/>
      <c r="V61" s="1106"/>
      <c r="W61" s="1106"/>
      <c r="X61" s="1106"/>
      <c r="Y61" s="1506">
        <f t="shared" si="45"/>
        <v>1225000000</v>
      </c>
      <c r="Z61" s="1506">
        <f t="shared" si="46"/>
        <v>557485016</v>
      </c>
      <c r="AA61" s="1506">
        <f t="shared" si="47"/>
        <v>525018512</v>
      </c>
      <c r="AB61" s="617">
        <f t="shared" si="48"/>
        <v>507485016</v>
      </c>
      <c r="AC61" s="606"/>
    </row>
    <row r="62" spans="1:29" ht="27" customHeight="1" thickTop="1" thickBot="1">
      <c r="A62" s="612"/>
      <c r="B62" s="612"/>
      <c r="C62" s="612"/>
      <c r="D62" s="612"/>
      <c r="E62" s="613"/>
      <c r="F62" s="613"/>
      <c r="G62" s="613"/>
      <c r="H62" s="896" t="s">
        <v>2335</v>
      </c>
      <c r="I62" s="1490">
        <f>+I63</f>
        <v>200000000</v>
      </c>
      <c r="J62" s="1490">
        <f t="shared" ref="J62:L62" si="49">+J63</f>
        <v>156026664</v>
      </c>
      <c r="K62" s="1490">
        <f t="shared" si="49"/>
        <v>150000000</v>
      </c>
      <c r="L62" s="1490">
        <f t="shared" si="49"/>
        <v>150000000</v>
      </c>
      <c r="M62" s="1106">
        <f t="shared" ref="J62:AB62" si="50">+M63</f>
        <v>0</v>
      </c>
      <c r="N62" s="1106">
        <f t="shared" si="50"/>
        <v>0</v>
      </c>
      <c r="O62" s="1106">
        <f t="shared" si="50"/>
        <v>0</v>
      </c>
      <c r="P62" s="1106">
        <f t="shared" si="50"/>
        <v>0</v>
      </c>
      <c r="Q62" s="1106">
        <f t="shared" si="50"/>
        <v>0</v>
      </c>
      <c r="R62" s="1106">
        <f t="shared" si="50"/>
        <v>0</v>
      </c>
      <c r="S62" s="1106">
        <f t="shared" si="50"/>
        <v>0</v>
      </c>
      <c r="T62" s="1106">
        <f t="shared" si="50"/>
        <v>0</v>
      </c>
      <c r="U62" s="1106">
        <f t="shared" si="50"/>
        <v>0</v>
      </c>
      <c r="V62" s="1106">
        <f t="shared" si="50"/>
        <v>0</v>
      </c>
      <c r="W62" s="1106">
        <f t="shared" si="50"/>
        <v>0</v>
      </c>
      <c r="X62" s="1106">
        <f t="shared" si="50"/>
        <v>0</v>
      </c>
      <c r="Y62" s="1106">
        <f t="shared" si="50"/>
        <v>200000000</v>
      </c>
      <c r="Z62" s="1106">
        <f t="shared" si="50"/>
        <v>156026664</v>
      </c>
      <c r="AA62" s="1106">
        <f t="shared" si="50"/>
        <v>150000000</v>
      </c>
      <c r="AB62" s="616">
        <f t="shared" si="50"/>
        <v>150000000</v>
      </c>
      <c r="AC62" s="606"/>
    </row>
    <row r="63" spans="1:29" ht="16.5" thickTop="1" thickBot="1">
      <c r="A63" s="637"/>
      <c r="B63" s="637"/>
      <c r="C63" s="637"/>
      <c r="D63" s="637"/>
      <c r="E63" s="637"/>
      <c r="F63" s="637"/>
      <c r="G63" s="637"/>
      <c r="H63" s="646" t="s">
        <v>1741</v>
      </c>
      <c r="I63" s="1490">
        <f>+I64</f>
        <v>200000000</v>
      </c>
      <c r="J63" s="1490">
        <f t="shared" ref="J63:X64" si="51">+J64</f>
        <v>156026664</v>
      </c>
      <c r="K63" s="1490">
        <f t="shared" si="51"/>
        <v>150000000</v>
      </c>
      <c r="L63" s="1490">
        <f t="shared" si="51"/>
        <v>150000000</v>
      </c>
      <c r="M63" s="1105">
        <f t="shared" si="51"/>
        <v>0</v>
      </c>
      <c r="N63" s="1105">
        <f t="shared" si="51"/>
        <v>0</v>
      </c>
      <c r="O63" s="1105">
        <f t="shared" si="51"/>
        <v>0</v>
      </c>
      <c r="P63" s="1105">
        <f t="shared" si="51"/>
        <v>0</v>
      </c>
      <c r="Q63" s="1105">
        <f t="shared" si="51"/>
        <v>0</v>
      </c>
      <c r="R63" s="1105">
        <f t="shared" si="51"/>
        <v>0</v>
      </c>
      <c r="S63" s="1105">
        <f t="shared" si="51"/>
        <v>0</v>
      </c>
      <c r="T63" s="1105">
        <f t="shared" si="51"/>
        <v>0</v>
      </c>
      <c r="U63" s="1105">
        <f t="shared" si="51"/>
        <v>0</v>
      </c>
      <c r="V63" s="1105">
        <f t="shared" si="51"/>
        <v>0</v>
      </c>
      <c r="W63" s="1105">
        <f t="shared" si="51"/>
        <v>0</v>
      </c>
      <c r="X63" s="1105">
        <f t="shared" si="51"/>
        <v>0</v>
      </c>
      <c r="Y63" s="1512">
        <f t="shared" ref="Y63:Y65" si="52">+I63+M63+Q63+U63</f>
        <v>200000000</v>
      </c>
      <c r="Z63" s="1512">
        <f t="shared" ref="Z63:Z65" si="53">+J63+N63+R63+V63</f>
        <v>156026664</v>
      </c>
      <c r="AA63" s="1512">
        <f t="shared" ref="AA63:AA65" si="54">+K63+O63+S63+W63</f>
        <v>150000000</v>
      </c>
      <c r="AB63" s="639">
        <f t="shared" ref="AB63:AB65" si="55">+L63+P63+T63+X63</f>
        <v>150000000</v>
      </c>
      <c r="AC63" s="606"/>
    </row>
    <row r="64" spans="1:29" ht="16.5" thickTop="1" thickBot="1">
      <c r="A64" s="612"/>
      <c r="B64" s="612"/>
      <c r="C64" s="612"/>
      <c r="D64" s="612"/>
      <c r="E64" s="613"/>
      <c r="F64" s="613"/>
      <c r="G64" s="612"/>
      <c r="H64" s="647" t="s">
        <v>1742</v>
      </c>
      <c r="I64" s="1490">
        <f>+I65</f>
        <v>200000000</v>
      </c>
      <c r="J64" s="1490">
        <f t="shared" si="51"/>
        <v>156026664</v>
      </c>
      <c r="K64" s="1490">
        <f t="shared" si="51"/>
        <v>150000000</v>
      </c>
      <c r="L64" s="1490">
        <f t="shared" si="51"/>
        <v>150000000</v>
      </c>
      <c r="M64" s="1106">
        <f t="shared" si="51"/>
        <v>0</v>
      </c>
      <c r="N64" s="1106">
        <f t="shared" si="51"/>
        <v>0</v>
      </c>
      <c r="O64" s="1106">
        <f t="shared" si="51"/>
        <v>0</v>
      </c>
      <c r="P64" s="1106">
        <f t="shared" si="51"/>
        <v>0</v>
      </c>
      <c r="Q64" s="1106">
        <f t="shared" si="51"/>
        <v>0</v>
      </c>
      <c r="R64" s="1106">
        <f t="shared" si="51"/>
        <v>0</v>
      </c>
      <c r="S64" s="1106">
        <f t="shared" si="51"/>
        <v>0</v>
      </c>
      <c r="T64" s="1106">
        <f t="shared" si="51"/>
        <v>0</v>
      </c>
      <c r="U64" s="1106">
        <f t="shared" si="51"/>
        <v>0</v>
      </c>
      <c r="V64" s="1106">
        <f t="shared" si="51"/>
        <v>0</v>
      </c>
      <c r="W64" s="1106">
        <f t="shared" si="51"/>
        <v>0</v>
      </c>
      <c r="X64" s="1106">
        <f t="shared" si="51"/>
        <v>0</v>
      </c>
      <c r="Y64" s="1506">
        <f t="shared" si="52"/>
        <v>200000000</v>
      </c>
      <c r="Z64" s="1506">
        <f t="shared" si="53"/>
        <v>156026664</v>
      </c>
      <c r="AA64" s="1506">
        <f t="shared" si="54"/>
        <v>150000000</v>
      </c>
      <c r="AB64" s="617">
        <f t="shared" si="55"/>
        <v>150000000</v>
      </c>
      <c r="AC64" s="606"/>
    </row>
    <row r="65" spans="1:59" ht="16.5" thickTop="1" thickBot="1">
      <c r="A65" s="612"/>
      <c r="B65" s="612"/>
      <c r="C65" s="612"/>
      <c r="D65" s="612"/>
      <c r="E65" s="613"/>
      <c r="F65" s="613"/>
      <c r="G65" s="613"/>
      <c r="H65" s="647" t="s">
        <v>1743</v>
      </c>
      <c r="I65" s="1490">
        <v>200000000</v>
      </c>
      <c r="J65" s="1490">
        <v>156026664</v>
      </c>
      <c r="K65" s="1490">
        <v>150000000</v>
      </c>
      <c r="L65" s="1490">
        <v>150000000</v>
      </c>
      <c r="M65" s="1106"/>
      <c r="N65" s="1106"/>
      <c r="O65" s="1106"/>
      <c r="P65" s="1106"/>
      <c r="Q65" s="1106"/>
      <c r="R65" s="1106"/>
      <c r="S65" s="1106"/>
      <c r="T65" s="1106"/>
      <c r="U65" s="1106"/>
      <c r="V65" s="1106"/>
      <c r="W65" s="1106"/>
      <c r="X65" s="1106"/>
      <c r="Y65" s="1506">
        <f t="shared" si="52"/>
        <v>200000000</v>
      </c>
      <c r="Z65" s="1506">
        <f t="shared" si="53"/>
        <v>156026664</v>
      </c>
      <c r="AA65" s="1506">
        <f t="shared" si="54"/>
        <v>150000000</v>
      </c>
      <c r="AB65" s="617">
        <f t="shared" si="55"/>
        <v>150000000</v>
      </c>
      <c r="AC65" s="606"/>
    </row>
    <row r="66" spans="1:59" ht="25.5" customHeight="1" thickTop="1" thickBot="1">
      <c r="A66" s="612"/>
      <c r="B66" s="612"/>
      <c r="C66" s="612"/>
      <c r="D66" s="612"/>
      <c r="E66" s="613"/>
      <c r="F66" s="613"/>
      <c r="G66" s="613"/>
      <c r="H66" s="896" t="s">
        <v>2334</v>
      </c>
      <c r="I66" s="1490">
        <f>+I67</f>
        <v>800000000</v>
      </c>
      <c r="J66" s="1490">
        <f t="shared" ref="J66:L66" si="56">+J67</f>
        <v>128008583</v>
      </c>
      <c r="K66" s="1490">
        <f t="shared" si="56"/>
        <v>100008583</v>
      </c>
      <c r="L66" s="1490">
        <f t="shared" si="56"/>
        <v>100008583</v>
      </c>
      <c r="M66" s="1106">
        <f t="shared" ref="J66:AB66" si="57">+M67</f>
        <v>0</v>
      </c>
      <c r="N66" s="1106">
        <f t="shared" si="57"/>
        <v>0</v>
      </c>
      <c r="O66" s="1106">
        <f t="shared" si="57"/>
        <v>0</v>
      </c>
      <c r="P66" s="1106">
        <f t="shared" si="57"/>
        <v>0</v>
      </c>
      <c r="Q66" s="1106">
        <f t="shared" si="57"/>
        <v>0</v>
      </c>
      <c r="R66" s="1106">
        <f t="shared" si="57"/>
        <v>0</v>
      </c>
      <c r="S66" s="1106">
        <f t="shared" si="57"/>
        <v>0</v>
      </c>
      <c r="T66" s="1106">
        <f t="shared" si="57"/>
        <v>0</v>
      </c>
      <c r="U66" s="1106">
        <f t="shared" si="57"/>
        <v>0</v>
      </c>
      <c r="V66" s="1106">
        <f t="shared" si="57"/>
        <v>0</v>
      </c>
      <c r="W66" s="1106">
        <f t="shared" si="57"/>
        <v>0</v>
      </c>
      <c r="X66" s="1106">
        <f t="shared" si="57"/>
        <v>0</v>
      </c>
      <c r="Y66" s="1106">
        <f t="shared" si="57"/>
        <v>800000000</v>
      </c>
      <c r="Z66" s="1106">
        <f t="shared" si="57"/>
        <v>128008583</v>
      </c>
      <c r="AA66" s="1106">
        <f t="shared" si="57"/>
        <v>100008583</v>
      </c>
      <c r="AB66" s="616">
        <f t="shared" si="57"/>
        <v>100008583</v>
      </c>
      <c r="AC66" s="606"/>
    </row>
    <row r="67" spans="1:59" ht="16.5" thickTop="1" thickBot="1">
      <c r="A67" s="637"/>
      <c r="B67" s="637"/>
      <c r="C67" s="637"/>
      <c r="D67" s="637"/>
      <c r="E67" s="637"/>
      <c r="F67" s="637"/>
      <c r="G67" s="637"/>
      <c r="H67" s="646" t="s">
        <v>1741</v>
      </c>
      <c r="I67" s="1490">
        <f>+I68</f>
        <v>800000000</v>
      </c>
      <c r="J67" s="1490">
        <f t="shared" ref="J67:X68" si="58">+J68</f>
        <v>128008583</v>
      </c>
      <c r="K67" s="1490">
        <f t="shared" si="58"/>
        <v>100008583</v>
      </c>
      <c r="L67" s="1490">
        <f t="shared" si="58"/>
        <v>100008583</v>
      </c>
      <c r="M67" s="1105">
        <f t="shared" si="58"/>
        <v>0</v>
      </c>
      <c r="N67" s="1105">
        <f t="shared" si="58"/>
        <v>0</v>
      </c>
      <c r="O67" s="1105">
        <f t="shared" si="58"/>
        <v>0</v>
      </c>
      <c r="P67" s="1105">
        <f t="shared" si="58"/>
        <v>0</v>
      </c>
      <c r="Q67" s="1105">
        <f t="shared" si="58"/>
        <v>0</v>
      </c>
      <c r="R67" s="1105">
        <f t="shared" si="58"/>
        <v>0</v>
      </c>
      <c r="S67" s="1105">
        <f t="shared" si="58"/>
        <v>0</v>
      </c>
      <c r="T67" s="1105">
        <f t="shared" si="58"/>
        <v>0</v>
      </c>
      <c r="U67" s="1105">
        <f t="shared" si="58"/>
        <v>0</v>
      </c>
      <c r="V67" s="1105">
        <f t="shared" si="58"/>
        <v>0</v>
      </c>
      <c r="W67" s="1105">
        <f t="shared" si="58"/>
        <v>0</v>
      </c>
      <c r="X67" s="1105">
        <f t="shared" si="58"/>
        <v>0</v>
      </c>
      <c r="Y67" s="1512">
        <f t="shared" ref="Y67:Y69" si="59">+I67+M67+Q67+U67</f>
        <v>800000000</v>
      </c>
      <c r="Z67" s="1512">
        <f t="shared" ref="Z67:Z69" si="60">+J67+N67+R67+V67</f>
        <v>128008583</v>
      </c>
      <c r="AA67" s="1512">
        <f t="shared" ref="AA67:AA69" si="61">+K67+O67+S67+W67</f>
        <v>100008583</v>
      </c>
      <c r="AB67" s="639">
        <f t="shared" ref="AB67:AB69" si="62">+L67+P67+T67+X67</f>
        <v>100008583</v>
      </c>
      <c r="AC67" s="606"/>
    </row>
    <row r="68" spans="1:59" ht="16.5" thickTop="1" thickBot="1">
      <c r="A68" s="612"/>
      <c r="B68" s="612"/>
      <c r="C68" s="612"/>
      <c r="D68" s="612"/>
      <c r="E68" s="613"/>
      <c r="F68" s="613"/>
      <c r="G68" s="612"/>
      <c r="H68" s="647" t="s">
        <v>1742</v>
      </c>
      <c r="I68" s="1490">
        <f>+I69</f>
        <v>800000000</v>
      </c>
      <c r="J68" s="1490">
        <f t="shared" si="58"/>
        <v>128008583</v>
      </c>
      <c r="K68" s="1490">
        <f t="shared" si="58"/>
        <v>100008583</v>
      </c>
      <c r="L68" s="1490">
        <f>+L69</f>
        <v>100008583</v>
      </c>
      <c r="M68" s="1106">
        <f t="shared" si="58"/>
        <v>0</v>
      </c>
      <c r="N68" s="1106">
        <f t="shared" si="58"/>
        <v>0</v>
      </c>
      <c r="O68" s="1106">
        <f t="shared" si="58"/>
        <v>0</v>
      </c>
      <c r="P68" s="1106">
        <f t="shared" si="58"/>
        <v>0</v>
      </c>
      <c r="Q68" s="1106">
        <f t="shared" si="58"/>
        <v>0</v>
      </c>
      <c r="R68" s="1106">
        <f t="shared" si="58"/>
        <v>0</v>
      </c>
      <c r="S68" s="1106">
        <f t="shared" si="58"/>
        <v>0</v>
      </c>
      <c r="T68" s="1106">
        <f t="shared" si="58"/>
        <v>0</v>
      </c>
      <c r="U68" s="1106">
        <f t="shared" si="58"/>
        <v>0</v>
      </c>
      <c r="V68" s="1106">
        <f t="shared" si="58"/>
        <v>0</v>
      </c>
      <c r="W68" s="1106">
        <f t="shared" si="58"/>
        <v>0</v>
      </c>
      <c r="X68" s="1106">
        <f t="shared" si="58"/>
        <v>0</v>
      </c>
      <c r="Y68" s="1506">
        <f t="shared" si="59"/>
        <v>800000000</v>
      </c>
      <c r="Z68" s="1506">
        <f t="shared" si="60"/>
        <v>128008583</v>
      </c>
      <c r="AA68" s="1506">
        <f t="shared" si="61"/>
        <v>100008583</v>
      </c>
      <c r="AB68" s="617">
        <f t="shared" si="62"/>
        <v>100008583</v>
      </c>
      <c r="AC68" s="606"/>
    </row>
    <row r="69" spans="1:59" ht="16.5" thickTop="1" thickBot="1">
      <c r="A69" s="612"/>
      <c r="B69" s="612"/>
      <c r="C69" s="612"/>
      <c r="D69" s="612"/>
      <c r="E69" s="613"/>
      <c r="F69" s="613"/>
      <c r="G69" s="613"/>
      <c r="H69" s="647" t="s">
        <v>1743</v>
      </c>
      <c r="I69" s="1490">
        <v>800000000</v>
      </c>
      <c r="J69" s="1490">
        <v>128008583</v>
      </c>
      <c r="K69" s="1490">
        <v>100008583</v>
      </c>
      <c r="L69" s="1490">
        <v>100008583</v>
      </c>
      <c r="M69" s="1106"/>
      <c r="N69" s="1106"/>
      <c r="O69" s="1106"/>
      <c r="P69" s="1106"/>
      <c r="Q69" s="1106"/>
      <c r="R69" s="1106"/>
      <c r="S69" s="1106"/>
      <c r="T69" s="1106"/>
      <c r="U69" s="1106"/>
      <c r="V69" s="1106"/>
      <c r="W69" s="1106"/>
      <c r="X69" s="1106"/>
      <c r="Y69" s="1506">
        <f t="shared" si="59"/>
        <v>800000000</v>
      </c>
      <c r="Z69" s="1506">
        <f t="shared" si="60"/>
        <v>128008583</v>
      </c>
      <c r="AA69" s="1506">
        <f t="shared" si="61"/>
        <v>100008583</v>
      </c>
      <c r="AB69" s="617">
        <f t="shared" si="62"/>
        <v>100008583</v>
      </c>
      <c r="AC69" s="606"/>
    </row>
    <row r="70" spans="1:59" ht="24.75" customHeight="1" thickTop="1" thickBot="1">
      <c r="A70" s="637"/>
      <c r="B70" s="637"/>
      <c r="C70" s="637"/>
      <c r="D70" s="637"/>
      <c r="E70" s="637"/>
      <c r="F70" s="637"/>
      <c r="G70" s="637"/>
      <c r="H70" s="896" t="s">
        <v>2333</v>
      </c>
      <c r="I70" s="1490">
        <f>+I71</f>
        <v>3300000000</v>
      </c>
      <c r="J70" s="1490">
        <f t="shared" ref="J70:L70" si="63">+J71</f>
        <v>3293912195</v>
      </c>
      <c r="K70" s="1490">
        <f t="shared" si="63"/>
        <v>2793967479.1999998</v>
      </c>
      <c r="L70" s="1490">
        <f t="shared" si="63"/>
        <v>2362066993.1999998</v>
      </c>
      <c r="M70" s="1105">
        <f t="shared" ref="L70:X72" si="64">+M71</f>
        <v>0</v>
      </c>
      <c r="N70" s="1105">
        <f t="shared" si="64"/>
        <v>0</v>
      </c>
      <c r="O70" s="1105">
        <f t="shared" si="64"/>
        <v>0</v>
      </c>
      <c r="P70" s="1105">
        <f t="shared" si="64"/>
        <v>0</v>
      </c>
      <c r="Q70" s="1105">
        <f t="shared" si="64"/>
        <v>0</v>
      </c>
      <c r="R70" s="1105">
        <f t="shared" si="64"/>
        <v>0</v>
      </c>
      <c r="S70" s="1105">
        <f t="shared" si="64"/>
        <v>0</v>
      </c>
      <c r="T70" s="1105">
        <f t="shared" si="64"/>
        <v>0</v>
      </c>
      <c r="U70" s="1105">
        <f t="shared" si="64"/>
        <v>0</v>
      </c>
      <c r="V70" s="1105">
        <f t="shared" si="64"/>
        <v>0</v>
      </c>
      <c r="W70" s="1105">
        <f t="shared" si="64"/>
        <v>0</v>
      </c>
      <c r="X70" s="1105">
        <f t="shared" si="64"/>
        <v>0</v>
      </c>
      <c r="Y70" s="1512">
        <f t="shared" si="12"/>
        <v>3300000000</v>
      </c>
      <c r="Z70" s="1512">
        <f t="shared" si="13"/>
        <v>3293912195</v>
      </c>
      <c r="AA70" s="1512">
        <f t="shared" si="14"/>
        <v>2793967479.1999998</v>
      </c>
      <c r="AB70" s="639">
        <f t="shared" si="15"/>
        <v>2362066993.1999998</v>
      </c>
      <c r="AC70" s="606"/>
    </row>
    <row r="71" spans="1:59" ht="16.5" thickTop="1" thickBot="1">
      <c r="A71" s="637"/>
      <c r="B71" s="637"/>
      <c r="C71" s="637"/>
      <c r="D71" s="637"/>
      <c r="E71" s="637"/>
      <c r="F71" s="637"/>
      <c r="G71" s="637"/>
      <c r="H71" s="646" t="s">
        <v>1741</v>
      </c>
      <c r="I71" s="1490">
        <f>+I72</f>
        <v>3300000000</v>
      </c>
      <c r="J71" s="1490">
        <f>+J72</f>
        <v>3293912195</v>
      </c>
      <c r="K71" s="1490">
        <f>+K72</f>
        <v>2793967479.1999998</v>
      </c>
      <c r="L71" s="1490">
        <f>+L72</f>
        <v>2362066993.1999998</v>
      </c>
      <c r="M71" s="1105">
        <f t="shared" si="64"/>
        <v>0</v>
      </c>
      <c r="N71" s="1105">
        <f t="shared" si="64"/>
        <v>0</v>
      </c>
      <c r="O71" s="1105">
        <f t="shared" si="64"/>
        <v>0</v>
      </c>
      <c r="P71" s="1105">
        <f t="shared" si="64"/>
        <v>0</v>
      </c>
      <c r="Q71" s="1105">
        <f t="shared" si="64"/>
        <v>0</v>
      </c>
      <c r="R71" s="1105">
        <f t="shared" si="64"/>
        <v>0</v>
      </c>
      <c r="S71" s="1105">
        <f t="shared" si="64"/>
        <v>0</v>
      </c>
      <c r="T71" s="1105">
        <f t="shared" si="64"/>
        <v>0</v>
      </c>
      <c r="U71" s="1105">
        <f t="shared" si="64"/>
        <v>0</v>
      </c>
      <c r="V71" s="1105">
        <f t="shared" si="64"/>
        <v>0</v>
      </c>
      <c r="W71" s="1105">
        <f t="shared" si="64"/>
        <v>0</v>
      </c>
      <c r="X71" s="1105">
        <f t="shared" si="64"/>
        <v>0</v>
      </c>
      <c r="Y71" s="1512">
        <f t="shared" ref="Y71:Y73" si="65">+I71+M71+Q71+U71</f>
        <v>3300000000</v>
      </c>
      <c r="Z71" s="1512">
        <f t="shared" ref="Z71:Z73" si="66">+J71+N71+R71+V71</f>
        <v>3293912195</v>
      </c>
      <c r="AA71" s="1512">
        <f t="shared" ref="AA71:AA73" si="67">+K71+O71+S71+W71</f>
        <v>2793967479.1999998</v>
      </c>
      <c r="AB71" s="639">
        <f t="shared" ref="AB71:AB73" si="68">+L71+P71+T71+X71</f>
        <v>2362066993.1999998</v>
      </c>
      <c r="AC71" s="606"/>
    </row>
    <row r="72" spans="1:59" ht="16.5" thickTop="1" thickBot="1">
      <c r="A72" s="612"/>
      <c r="B72" s="612"/>
      <c r="C72" s="612"/>
      <c r="D72" s="612"/>
      <c r="E72" s="613"/>
      <c r="F72" s="613"/>
      <c r="G72" s="612"/>
      <c r="H72" s="647" t="s">
        <v>1742</v>
      </c>
      <c r="I72" s="1490">
        <f>+I73</f>
        <v>3300000000</v>
      </c>
      <c r="J72" s="1490">
        <f>+J73</f>
        <v>3293912195</v>
      </c>
      <c r="K72" s="1490">
        <f>+K73</f>
        <v>2793967479.1999998</v>
      </c>
      <c r="L72" s="1490">
        <f t="shared" si="64"/>
        <v>2362066993.1999998</v>
      </c>
      <c r="M72" s="1106">
        <f t="shared" si="64"/>
        <v>0</v>
      </c>
      <c r="N72" s="1106">
        <f t="shared" si="64"/>
        <v>0</v>
      </c>
      <c r="O72" s="1106">
        <f t="shared" si="64"/>
        <v>0</v>
      </c>
      <c r="P72" s="1106">
        <f t="shared" si="64"/>
        <v>0</v>
      </c>
      <c r="Q72" s="1106">
        <f t="shared" si="64"/>
        <v>0</v>
      </c>
      <c r="R72" s="1106">
        <f t="shared" si="64"/>
        <v>0</v>
      </c>
      <c r="S72" s="1106">
        <f t="shared" si="64"/>
        <v>0</v>
      </c>
      <c r="T72" s="1106">
        <f t="shared" si="64"/>
        <v>0</v>
      </c>
      <c r="U72" s="1106">
        <f t="shared" si="64"/>
        <v>0</v>
      </c>
      <c r="V72" s="1106">
        <f t="shared" si="64"/>
        <v>0</v>
      </c>
      <c r="W72" s="1106">
        <f t="shared" si="64"/>
        <v>0</v>
      </c>
      <c r="X72" s="1106">
        <f t="shared" si="64"/>
        <v>0</v>
      </c>
      <c r="Y72" s="1506">
        <f t="shared" si="65"/>
        <v>3300000000</v>
      </c>
      <c r="Z72" s="1506">
        <f t="shared" si="66"/>
        <v>3293912195</v>
      </c>
      <c r="AA72" s="1506">
        <f t="shared" si="67"/>
        <v>2793967479.1999998</v>
      </c>
      <c r="AB72" s="617">
        <f t="shared" si="68"/>
        <v>2362066993.1999998</v>
      </c>
      <c r="AC72" s="606"/>
    </row>
    <row r="73" spans="1:59" ht="16.5" thickTop="1" thickBot="1">
      <c r="A73" s="612"/>
      <c r="B73" s="612"/>
      <c r="C73" s="612"/>
      <c r="D73" s="612"/>
      <c r="E73" s="613"/>
      <c r="F73" s="613"/>
      <c r="G73" s="613"/>
      <c r="H73" s="647" t="s">
        <v>1743</v>
      </c>
      <c r="I73" s="1490">
        <v>3300000000</v>
      </c>
      <c r="J73" s="1490">
        <v>3293912195</v>
      </c>
      <c r="K73" s="1490">
        <v>2793967479.1999998</v>
      </c>
      <c r="L73" s="1490">
        <v>2362066993.1999998</v>
      </c>
      <c r="M73" s="1106"/>
      <c r="N73" s="1106"/>
      <c r="O73" s="1106"/>
      <c r="P73" s="1106"/>
      <c r="Q73" s="1106"/>
      <c r="R73" s="1106"/>
      <c r="S73" s="1106"/>
      <c r="T73" s="1106"/>
      <c r="U73" s="1106"/>
      <c r="V73" s="1106"/>
      <c r="W73" s="1106"/>
      <c r="X73" s="1106"/>
      <c r="Y73" s="1506">
        <f t="shared" si="65"/>
        <v>3300000000</v>
      </c>
      <c r="Z73" s="1506">
        <f t="shared" si="66"/>
        <v>3293912195</v>
      </c>
      <c r="AA73" s="1506">
        <f t="shared" si="67"/>
        <v>2793967479.1999998</v>
      </c>
      <c r="AB73" s="617">
        <f t="shared" si="68"/>
        <v>2362066993.1999998</v>
      </c>
      <c r="AC73" s="606"/>
    </row>
    <row r="74" spans="1:59" s="643" customFormat="1" ht="24.75" customHeight="1" thickTop="1" thickBot="1">
      <c r="H74" s="1094" t="s">
        <v>2331</v>
      </c>
      <c r="I74" s="1500">
        <f>+I75+I79+I83</f>
        <v>2540000000</v>
      </c>
      <c r="J74" s="1500">
        <f t="shared" ref="J74:L74" si="69">+J75+J79+J83</f>
        <v>2304596133.3600001</v>
      </c>
      <c r="K74" s="1500">
        <f t="shared" si="69"/>
        <v>2002871533.3600001</v>
      </c>
      <c r="L74" s="1500">
        <f t="shared" si="69"/>
        <v>1963706204.3600001</v>
      </c>
      <c r="M74" s="1498">
        <f t="shared" ref="M74:AB74" si="70">+M75+M79+M83</f>
        <v>0</v>
      </c>
      <c r="N74" s="1498">
        <f t="shared" si="70"/>
        <v>0</v>
      </c>
      <c r="O74" s="1498">
        <f t="shared" si="70"/>
        <v>0</v>
      </c>
      <c r="P74" s="1498">
        <f t="shared" si="70"/>
        <v>0</v>
      </c>
      <c r="Q74" s="1498">
        <f t="shared" si="70"/>
        <v>0</v>
      </c>
      <c r="R74" s="1498">
        <f t="shared" si="70"/>
        <v>0</v>
      </c>
      <c r="S74" s="1498">
        <f t="shared" si="70"/>
        <v>0</v>
      </c>
      <c r="T74" s="1498">
        <f t="shared" si="70"/>
        <v>0</v>
      </c>
      <c r="U74" s="1498">
        <f t="shared" si="70"/>
        <v>0</v>
      </c>
      <c r="V74" s="1498">
        <f t="shared" si="70"/>
        <v>0</v>
      </c>
      <c r="W74" s="1498">
        <f t="shared" si="70"/>
        <v>0</v>
      </c>
      <c r="X74" s="1498">
        <f t="shared" si="70"/>
        <v>0</v>
      </c>
      <c r="Y74" s="1498">
        <f t="shared" si="70"/>
        <v>2540000000</v>
      </c>
      <c r="Z74" s="1498">
        <f t="shared" si="70"/>
        <v>2304596133.3600001</v>
      </c>
      <c r="AA74" s="1498">
        <f t="shared" si="70"/>
        <v>2002871533.3600001</v>
      </c>
      <c r="AB74" s="648">
        <f t="shared" si="70"/>
        <v>1963706204.3600001</v>
      </c>
      <c r="AC74" s="606"/>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row>
    <row r="75" spans="1:59" s="637" customFormat="1" ht="29.25" customHeight="1" thickTop="1" thickBot="1">
      <c r="H75" s="896" t="s">
        <v>2332</v>
      </c>
      <c r="I75" s="1490">
        <f>+I76</f>
        <v>400000000</v>
      </c>
      <c r="J75" s="1490">
        <f t="shared" ref="J75:L75" si="71">+J76</f>
        <v>270045127</v>
      </c>
      <c r="K75" s="1490">
        <f t="shared" si="71"/>
        <v>260045127</v>
      </c>
      <c r="L75" s="1490">
        <f t="shared" si="71"/>
        <v>252545127</v>
      </c>
      <c r="M75" s="1105">
        <f t="shared" ref="J75:X77" si="72">+M76</f>
        <v>0</v>
      </c>
      <c r="N75" s="1105">
        <f t="shared" si="72"/>
        <v>0</v>
      </c>
      <c r="O75" s="1105">
        <f t="shared" si="72"/>
        <v>0</v>
      </c>
      <c r="P75" s="1105">
        <f t="shared" si="72"/>
        <v>0</v>
      </c>
      <c r="Q75" s="1105">
        <f t="shared" si="72"/>
        <v>0</v>
      </c>
      <c r="R75" s="1105">
        <f t="shared" si="72"/>
        <v>0</v>
      </c>
      <c r="S75" s="1105">
        <f t="shared" si="72"/>
        <v>0</v>
      </c>
      <c r="T75" s="1105">
        <f t="shared" si="72"/>
        <v>0</v>
      </c>
      <c r="U75" s="1105">
        <f t="shared" si="72"/>
        <v>0</v>
      </c>
      <c r="V75" s="1105">
        <f t="shared" si="72"/>
        <v>0</v>
      </c>
      <c r="W75" s="1105">
        <f t="shared" si="72"/>
        <v>0</v>
      </c>
      <c r="X75" s="1105">
        <f t="shared" si="72"/>
        <v>0</v>
      </c>
      <c r="Y75" s="1512">
        <f t="shared" si="12"/>
        <v>400000000</v>
      </c>
      <c r="Z75" s="1512">
        <f t="shared" si="13"/>
        <v>270045127</v>
      </c>
      <c r="AA75" s="1512">
        <f t="shared" si="14"/>
        <v>260045127</v>
      </c>
      <c r="AB75" s="639">
        <f t="shared" si="15"/>
        <v>252545127</v>
      </c>
      <c r="AC75" s="606"/>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row>
    <row r="76" spans="1:59" ht="16.5" thickTop="1" thickBot="1">
      <c r="A76" s="637"/>
      <c r="B76" s="637"/>
      <c r="C76" s="637"/>
      <c r="D76" s="637"/>
      <c r="E76" s="637"/>
      <c r="F76" s="637"/>
      <c r="G76" s="637"/>
      <c r="H76" s="646" t="s">
        <v>1741</v>
      </c>
      <c r="I76" s="1490">
        <f>+I77</f>
        <v>400000000</v>
      </c>
      <c r="J76" s="1490">
        <f t="shared" si="72"/>
        <v>270045127</v>
      </c>
      <c r="K76" s="1490">
        <f t="shared" si="72"/>
        <v>260045127</v>
      </c>
      <c r="L76" s="1490">
        <f t="shared" si="72"/>
        <v>252545127</v>
      </c>
      <c r="M76" s="1105">
        <f t="shared" si="72"/>
        <v>0</v>
      </c>
      <c r="N76" s="1105">
        <f t="shared" si="72"/>
        <v>0</v>
      </c>
      <c r="O76" s="1105">
        <f t="shared" si="72"/>
        <v>0</v>
      </c>
      <c r="P76" s="1105">
        <f t="shared" si="72"/>
        <v>0</v>
      </c>
      <c r="Q76" s="1105">
        <f t="shared" si="72"/>
        <v>0</v>
      </c>
      <c r="R76" s="1105">
        <f t="shared" si="72"/>
        <v>0</v>
      </c>
      <c r="S76" s="1105">
        <f t="shared" si="72"/>
        <v>0</v>
      </c>
      <c r="T76" s="1105">
        <f t="shared" si="72"/>
        <v>0</v>
      </c>
      <c r="U76" s="1105">
        <f t="shared" si="72"/>
        <v>0</v>
      </c>
      <c r="V76" s="1105">
        <f t="shared" si="72"/>
        <v>0</v>
      </c>
      <c r="W76" s="1105">
        <f t="shared" si="72"/>
        <v>0</v>
      </c>
      <c r="X76" s="1105">
        <f t="shared" si="72"/>
        <v>0</v>
      </c>
      <c r="Y76" s="1512">
        <f t="shared" si="12"/>
        <v>400000000</v>
      </c>
      <c r="Z76" s="1512">
        <f t="shared" si="13"/>
        <v>270045127</v>
      </c>
      <c r="AA76" s="1512">
        <f t="shared" si="14"/>
        <v>260045127</v>
      </c>
      <c r="AB76" s="639">
        <f t="shared" si="15"/>
        <v>252545127</v>
      </c>
      <c r="AC76" s="606"/>
    </row>
    <row r="77" spans="1:59" ht="16.5" thickTop="1" thickBot="1">
      <c r="A77" s="612"/>
      <c r="B77" s="612"/>
      <c r="C77" s="612"/>
      <c r="D77" s="612"/>
      <c r="E77" s="613"/>
      <c r="F77" s="613"/>
      <c r="G77" s="612"/>
      <c r="H77" s="647" t="s">
        <v>1742</v>
      </c>
      <c r="I77" s="1490">
        <f>+I78</f>
        <v>400000000</v>
      </c>
      <c r="J77" s="1490">
        <f t="shared" si="72"/>
        <v>270045127</v>
      </c>
      <c r="K77" s="1490">
        <f t="shared" si="72"/>
        <v>260045127</v>
      </c>
      <c r="L77" s="1490">
        <f t="shared" si="72"/>
        <v>252545127</v>
      </c>
      <c r="M77" s="1106">
        <f t="shared" si="72"/>
        <v>0</v>
      </c>
      <c r="N77" s="1106">
        <f t="shared" si="72"/>
        <v>0</v>
      </c>
      <c r="O77" s="1106">
        <f t="shared" si="72"/>
        <v>0</v>
      </c>
      <c r="P77" s="1106">
        <f t="shared" si="72"/>
        <v>0</v>
      </c>
      <c r="Q77" s="1106">
        <f t="shared" si="72"/>
        <v>0</v>
      </c>
      <c r="R77" s="1106">
        <f t="shared" si="72"/>
        <v>0</v>
      </c>
      <c r="S77" s="1106">
        <f t="shared" si="72"/>
        <v>0</v>
      </c>
      <c r="T77" s="1106">
        <f t="shared" si="72"/>
        <v>0</v>
      </c>
      <c r="U77" s="1106">
        <f t="shared" si="72"/>
        <v>0</v>
      </c>
      <c r="V77" s="1106">
        <f t="shared" si="72"/>
        <v>0</v>
      </c>
      <c r="W77" s="1106">
        <f t="shared" si="72"/>
        <v>0</v>
      </c>
      <c r="X77" s="1106">
        <f t="shared" si="72"/>
        <v>0</v>
      </c>
      <c r="Y77" s="1506">
        <f t="shared" si="12"/>
        <v>400000000</v>
      </c>
      <c r="Z77" s="1506">
        <f t="shared" si="13"/>
        <v>270045127</v>
      </c>
      <c r="AA77" s="1506">
        <f t="shared" si="14"/>
        <v>260045127</v>
      </c>
      <c r="AB77" s="617">
        <f t="shared" si="15"/>
        <v>252545127</v>
      </c>
      <c r="AC77" s="606"/>
    </row>
    <row r="78" spans="1:59" ht="16.5" thickTop="1" thickBot="1">
      <c r="A78" s="612"/>
      <c r="B78" s="612"/>
      <c r="C78" s="612"/>
      <c r="D78" s="612"/>
      <c r="E78" s="613"/>
      <c r="F78" s="613"/>
      <c r="G78" s="613"/>
      <c r="H78" s="647" t="s">
        <v>1743</v>
      </c>
      <c r="I78" s="1490">
        <v>400000000</v>
      </c>
      <c r="J78" s="1490">
        <v>270045127</v>
      </c>
      <c r="K78" s="1490">
        <v>260045127</v>
      </c>
      <c r="L78" s="1490">
        <v>252545127</v>
      </c>
      <c r="M78" s="1106"/>
      <c r="N78" s="1106"/>
      <c r="O78" s="1106"/>
      <c r="P78" s="1106"/>
      <c r="Q78" s="1106"/>
      <c r="R78" s="1106"/>
      <c r="S78" s="1106"/>
      <c r="T78" s="1106"/>
      <c r="U78" s="1106"/>
      <c r="V78" s="1106"/>
      <c r="W78" s="1106"/>
      <c r="X78" s="1106"/>
      <c r="Y78" s="1506">
        <f t="shared" si="12"/>
        <v>400000000</v>
      </c>
      <c r="Z78" s="1506">
        <f t="shared" si="13"/>
        <v>270045127</v>
      </c>
      <c r="AA78" s="1506">
        <f t="shared" si="14"/>
        <v>260045127</v>
      </c>
      <c r="AB78" s="617">
        <f t="shared" si="15"/>
        <v>252545127</v>
      </c>
      <c r="AC78" s="606"/>
    </row>
    <row r="79" spans="1:59" ht="24" customHeight="1" thickTop="1" thickBot="1">
      <c r="A79" s="612"/>
      <c r="B79" s="612"/>
      <c r="C79" s="614"/>
      <c r="D79" s="612"/>
      <c r="E79" s="613"/>
      <c r="F79" s="613"/>
      <c r="G79" s="612"/>
      <c r="H79" s="896" t="s">
        <v>2336</v>
      </c>
      <c r="I79" s="1490">
        <f>+I80</f>
        <v>200000000</v>
      </c>
      <c r="J79" s="1490">
        <f t="shared" ref="J79:L79" si="73">+J80</f>
        <v>135951000</v>
      </c>
      <c r="K79" s="1490">
        <f t="shared" si="73"/>
        <v>30226400</v>
      </c>
      <c r="L79" s="1490">
        <f t="shared" si="73"/>
        <v>21241071</v>
      </c>
      <c r="M79" s="1106">
        <f t="shared" ref="J79:AB79" si="74">+M80</f>
        <v>0</v>
      </c>
      <c r="N79" s="1106">
        <f t="shared" si="74"/>
        <v>0</v>
      </c>
      <c r="O79" s="1106">
        <f t="shared" si="74"/>
        <v>0</v>
      </c>
      <c r="P79" s="1106">
        <f t="shared" si="74"/>
        <v>0</v>
      </c>
      <c r="Q79" s="1106">
        <f t="shared" si="74"/>
        <v>0</v>
      </c>
      <c r="R79" s="1106">
        <f t="shared" si="74"/>
        <v>0</v>
      </c>
      <c r="S79" s="1106">
        <f t="shared" si="74"/>
        <v>0</v>
      </c>
      <c r="T79" s="1106">
        <f t="shared" si="74"/>
        <v>0</v>
      </c>
      <c r="U79" s="1106">
        <f t="shared" si="74"/>
        <v>0</v>
      </c>
      <c r="V79" s="1106">
        <f t="shared" si="74"/>
        <v>0</v>
      </c>
      <c r="W79" s="1106">
        <f t="shared" si="74"/>
        <v>0</v>
      </c>
      <c r="X79" s="1106">
        <f t="shared" si="74"/>
        <v>0</v>
      </c>
      <c r="Y79" s="1106">
        <f t="shared" si="74"/>
        <v>200000000</v>
      </c>
      <c r="Z79" s="1106">
        <f t="shared" si="74"/>
        <v>135951000</v>
      </c>
      <c r="AA79" s="1106">
        <f t="shared" si="74"/>
        <v>30226400</v>
      </c>
      <c r="AB79" s="616">
        <f t="shared" si="74"/>
        <v>21241071</v>
      </c>
      <c r="AC79" s="606"/>
    </row>
    <row r="80" spans="1:59" ht="16.5" thickTop="1" thickBot="1">
      <c r="A80" s="637"/>
      <c r="B80" s="637"/>
      <c r="C80" s="637"/>
      <c r="D80" s="637"/>
      <c r="E80" s="637"/>
      <c r="F80" s="637"/>
      <c r="G80" s="637"/>
      <c r="H80" s="646" t="s">
        <v>1741</v>
      </c>
      <c r="I80" s="1490">
        <f>+I81</f>
        <v>200000000</v>
      </c>
      <c r="J80" s="1490">
        <f t="shared" ref="J80:X81" si="75">+J81</f>
        <v>135951000</v>
      </c>
      <c r="K80" s="1490">
        <f t="shared" si="75"/>
        <v>30226400</v>
      </c>
      <c r="L80" s="1490">
        <f t="shared" si="75"/>
        <v>21241071</v>
      </c>
      <c r="M80" s="1105">
        <f t="shared" si="75"/>
        <v>0</v>
      </c>
      <c r="N80" s="1105">
        <f t="shared" si="75"/>
        <v>0</v>
      </c>
      <c r="O80" s="1105">
        <f t="shared" si="75"/>
        <v>0</v>
      </c>
      <c r="P80" s="1105">
        <f t="shared" si="75"/>
        <v>0</v>
      </c>
      <c r="Q80" s="1105">
        <f t="shared" si="75"/>
        <v>0</v>
      </c>
      <c r="R80" s="1105">
        <f t="shared" si="75"/>
        <v>0</v>
      </c>
      <c r="S80" s="1105">
        <f t="shared" si="75"/>
        <v>0</v>
      </c>
      <c r="T80" s="1105">
        <f t="shared" si="75"/>
        <v>0</v>
      </c>
      <c r="U80" s="1105">
        <f t="shared" si="75"/>
        <v>0</v>
      </c>
      <c r="V80" s="1105">
        <f t="shared" si="75"/>
        <v>0</v>
      </c>
      <c r="W80" s="1105">
        <f t="shared" si="75"/>
        <v>0</v>
      </c>
      <c r="X80" s="1105">
        <f t="shared" si="75"/>
        <v>0</v>
      </c>
      <c r="Y80" s="1512">
        <f t="shared" ref="Y80:Y82" si="76">+I80+M80+Q80+U80</f>
        <v>200000000</v>
      </c>
      <c r="Z80" s="1512">
        <f t="shared" ref="Z80:Z82" si="77">+J80+N80+R80+V80</f>
        <v>135951000</v>
      </c>
      <c r="AA80" s="1512">
        <f t="shared" ref="AA80:AA82" si="78">+K80+O80+S80+W80</f>
        <v>30226400</v>
      </c>
      <c r="AB80" s="639">
        <f t="shared" ref="AB80:AB82" si="79">+L80+P80+T80+X80</f>
        <v>21241071</v>
      </c>
      <c r="AC80" s="606"/>
    </row>
    <row r="81" spans="1:29" ht="16.5" thickTop="1" thickBot="1">
      <c r="A81" s="612"/>
      <c r="B81" s="612"/>
      <c r="C81" s="612"/>
      <c r="D81" s="612"/>
      <c r="E81" s="613"/>
      <c r="F81" s="613"/>
      <c r="G81" s="612"/>
      <c r="H81" s="647" t="s">
        <v>1742</v>
      </c>
      <c r="I81" s="1490">
        <f>+I82</f>
        <v>200000000</v>
      </c>
      <c r="J81" s="1490">
        <f t="shared" si="75"/>
        <v>135951000</v>
      </c>
      <c r="K81" s="1490">
        <f t="shared" si="75"/>
        <v>30226400</v>
      </c>
      <c r="L81" s="1490">
        <f t="shared" si="75"/>
        <v>21241071</v>
      </c>
      <c r="M81" s="1106">
        <f t="shared" si="75"/>
        <v>0</v>
      </c>
      <c r="N81" s="1106">
        <f t="shared" si="75"/>
        <v>0</v>
      </c>
      <c r="O81" s="1106">
        <f t="shared" si="75"/>
        <v>0</v>
      </c>
      <c r="P81" s="1106">
        <f t="shared" si="75"/>
        <v>0</v>
      </c>
      <c r="Q81" s="1106">
        <f t="shared" si="75"/>
        <v>0</v>
      </c>
      <c r="R81" s="1106">
        <f t="shared" si="75"/>
        <v>0</v>
      </c>
      <c r="S81" s="1106">
        <f t="shared" si="75"/>
        <v>0</v>
      </c>
      <c r="T81" s="1106">
        <f t="shared" si="75"/>
        <v>0</v>
      </c>
      <c r="U81" s="1106">
        <f t="shared" si="75"/>
        <v>0</v>
      </c>
      <c r="V81" s="1106">
        <f t="shared" si="75"/>
        <v>0</v>
      </c>
      <c r="W81" s="1106">
        <f t="shared" si="75"/>
        <v>0</v>
      </c>
      <c r="X81" s="1106">
        <f t="shared" si="75"/>
        <v>0</v>
      </c>
      <c r="Y81" s="1506">
        <f t="shared" si="76"/>
        <v>200000000</v>
      </c>
      <c r="Z81" s="1506">
        <f t="shared" si="77"/>
        <v>135951000</v>
      </c>
      <c r="AA81" s="1506">
        <f t="shared" si="78"/>
        <v>30226400</v>
      </c>
      <c r="AB81" s="617">
        <f t="shared" si="79"/>
        <v>21241071</v>
      </c>
      <c r="AC81" s="606"/>
    </row>
    <row r="82" spans="1:29" ht="16.5" thickTop="1" thickBot="1">
      <c r="A82" s="612"/>
      <c r="B82" s="612"/>
      <c r="C82" s="612"/>
      <c r="D82" s="612"/>
      <c r="E82" s="613"/>
      <c r="F82" s="613"/>
      <c r="G82" s="613"/>
      <c r="H82" s="647" t="s">
        <v>1743</v>
      </c>
      <c r="I82" s="1490">
        <v>200000000</v>
      </c>
      <c r="J82" s="1490">
        <v>135951000</v>
      </c>
      <c r="K82" s="1490">
        <v>30226400</v>
      </c>
      <c r="L82" s="1490">
        <v>21241071</v>
      </c>
      <c r="M82" s="1106"/>
      <c r="N82" s="1106"/>
      <c r="O82" s="1106"/>
      <c r="P82" s="1106"/>
      <c r="Q82" s="1106"/>
      <c r="R82" s="1106"/>
      <c r="S82" s="1106"/>
      <c r="T82" s="1106"/>
      <c r="U82" s="1106"/>
      <c r="V82" s="1106"/>
      <c r="W82" s="1106"/>
      <c r="X82" s="1106"/>
      <c r="Y82" s="1506">
        <f t="shared" si="76"/>
        <v>200000000</v>
      </c>
      <c r="Z82" s="1506">
        <f t="shared" si="77"/>
        <v>135951000</v>
      </c>
      <c r="AA82" s="1506">
        <f t="shared" si="78"/>
        <v>30226400</v>
      </c>
      <c r="AB82" s="617">
        <f t="shared" si="79"/>
        <v>21241071</v>
      </c>
      <c r="AC82" s="606"/>
    </row>
    <row r="83" spans="1:29" ht="22.5" customHeight="1" thickTop="1" thickBot="1">
      <c r="A83" s="612"/>
      <c r="B83" s="612"/>
      <c r="C83" s="614"/>
      <c r="D83" s="612"/>
      <c r="E83" s="613"/>
      <c r="F83" s="613"/>
      <c r="G83" s="612"/>
      <c r="H83" s="896" t="s">
        <v>2337</v>
      </c>
      <c r="I83" s="1490">
        <f>+I84</f>
        <v>1940000000.0000002</v>
      </c>
      <c r="J83" s="1490">
        <f t="shared" ref="J83:L83" si="80">+J84</f>
        <v>1898600006.3600001</v>
      </c>
      <c r="K83" s="1490">
        <f t="shared" si="80"/>
        <v>1712600006.3600001</v>
      </c>
      <c r="L83" s="1490">
        <f t="shared" si="80"/>
        <v>1689920006.3600001</v>
      </c>
      <c r="M83" s="1106">
        <f t="shared" ref="J83:AB83" si="81">+M84</f>
        <v>0</v>
      </c>
      <c r="N83" s="1106">
        <f t="shared" si="81"/>
        <v>0</v>
      </c>
      <c r="O83" s="1106">
        <f t="shared" si="81"/>
        <v>0</v>
      </c>
      <c r="P83" s="1106">
        <f t="shared" si="81"/>
        <v>0</v>
      </c>
      <c r="Q83" s="1106">
        <f t="shared" si="81"/>
        <v>0</v>
      </c>
      <c r="R83" s="1106">
        <f t="shared" si="81"/>
        <v>0</v>
      </c>
      <c r="S83" s="1106">
        <f t="shared" si="81"/>
        <v>0</v>
      </c>
      <c r="T83" s="1106">
        <f t="shared" si="81"/>
        <v>0</v>
      </c>
      <c r="U83" s="1106">
        <f t="shared" si="81"/>
        <v>0</v>
      </c>
      <c r="V83" s="1106">
        <f t="shared" si="81"/>
        <v>0</v>
      </c>
      <c r="W83" s="1106">
        <f t="shared" si="81"/>
        <v>0</v>
      </c>
      <c r="X83" s="1106">
        <f t="shared" si="81"/>
        <v>0</v>
      </c>
      <c r="Y83" s="1106">
        <f t="shared" si="81"/>
        <v>1940000000.0000002</v>
      </c>
      <c r="Z83" s="1106">
        <f t="shared" si="81"/>
        <v>1898600006.3600001</v>
      </c>
      <c r="AA83" s="1106">
        <f t="shared" si="81"/>
        <v>1712600006.3600001</v>
      </c>
      <c r="AB83" s="616">
        <f t="shared" si="81"/>
        <v>1689920006.3600001</v>
      </c>
      <c r="AC83" s="606"/>
    </row>
    <row r="84" spans="1:29" ht="16.5" thickTop="1" thickBot="1">
      <c r="A84" s="637"/>
      <c r="B84" s="637"/>
      <c r="C84" s="637"/>
      <c r="D84" s="637"/>
      <c r="E84" s="637"/>
      <c r="F84" s="637"/>
      <c r="G84" s="637"/>
      <c r="H84" s="646" t="s">
        <v>1741</v>
      </c>
      <c r="I84" s="1490">
        <f>+I85</f>
        <v>1940000000.0000002</v>
      </c>
      <c r="J84" s="1490">
        <f t="shared" ref="J84:X85" si="82">+J85</f>
        <v>1898600006.3600001</v>
      </c>
      <c r="K84" s="1490">
        <f t="shared" si="82"/>
        <v>1712600006.3600001</v>
      </c>
      <c r="L84" s="1490">
        <f t="shared" si="82"/>
        <v>1689920006.3600001</v>
      </c>
      <c r="M84" s="1105">
        <f t="shared" si="82"/>
        <v>0</v>
      </c>
      <c r="N84" s="1105">
        <f t="shared" si="82"/>
        <v>0</v>
      </c>
      <c r="O84" s="1105">
        <f t="shared" si="82"/>
        <v>0</v>
      </c>
      <c r="P84" s="1105">
        <f t="shared" si="82"/>
        <v>0</v>
      </c>
      <c r="Q84" s="1105">
        <f t="shared" si="82"/>
        <v>0</v>
      </c>
      <c r="R84" s="1105">
        <f t="shared" si="82"/>
        <v>0</v>
      </c>
      <c r="S84" s="1105">
        <f t="shared" si="82"/>
        <v>0</v>
      </c>
      <c r="T84" s="1105">
        <f t="shared" si="82"/>
        <v>0</v>
      </c>
      <c r="U84" s="1105">
        <f t="shared" si="82"/>
        <v>0</v>
      </c>
      <c r="V84" s="1105">
        <f t="shared" si="82"/>
        <v>0</v>
      </c>
      <c r="W84" s="1105">
        <f t="shared" si="82"/>
        <v>0</v>
      </c>
      <c r="X84" s="1105">
        <f t="shared" si="82"/>
        <v>0</v>
      </c>
      <c r="Y84" s="1512">
        <f t="shared" ref="Y84:Y86" si="83">+I84+M84+Q84+U84</f>
        <v>1940000000.0000002</v>
      </c>
      <c r="Z84" s="1512">
        <f t="shared" ref="Z84:Z86" si="84">+J84+N84+R84+V84</f>
        <v>1898600006.3600001</v>
      </c>
      <c r="AA84" s="1512">
        <f t="shared" ref="AA84:AA86" si="85">+K84+O84+S84+W84</f>
        <v>1712600006.3600001</v>
      </c>
      <c r="AB84" s="639">
        <f t="shared" ref="AB84:AB86" si="86">+L84+P84+T84+X84</f>
        <v>1689920006.3600001</v>
      </c>
      <c r="AC84" s="606"/>
    </row>
    <row r="85" spans="1:29" ht="16.5" thickTop="1" thickBot="1">
      <c r="A85" s="612"/>
      <c r="B85" s="612"/>
      <c r="C85" s="612"/>
      <c r="D85" s="612"/>
      <c r="E85" s="613"/>
      <c r="F85" s="613"/>
      <c r="G85" s="612"/>
      <c r="H85" s="647" t="s">
        <v>1742</v>
      </c>
      <c r="I85" s="1490">
        <f>+I86</f>
        <v>1940000000.0000002</v>
      </c>
      <c r="J85" s="1490">
        <f t="shared" si="82"/>
        <v>1898600006.3600001</v>
      </c>
      <c r="K85" s="1490">
        <f t="shared" si="82"/>
        <v>1712600006.3600001</v>
      </c>
      <c r="L85" s="1490">
        <f t="shared" si="82"/>
        <v>1689920006.3600001</v>
      </c>
      <c r="M85" s="1106">
        <f t="shared" si="82"/>
        <v>0</v>
      </c>
      <c r="N85" s="1106">
        <f t="shared" si="82"/>
        <v>0</v>
      </c>
      <c r="O85" s="1106">
        <f t="shared" si="82"/>
        <v>0</v>
      </c>
      <c r="P85" s="1106">
        <f t="shared" si="82"/>
        <v>0</v>
      </c>
      <c r="Q85" s="1106">
        <f t="shared" si="82"/>
        <v>0</v>
      </c>
      <c r="R85" s="1106">
        <f t="shared" si="82"/>
        <v>0</v>
      </c>
      <c r="S85" s="1106">
        <f t="shared" si="82"/>
        <v>0</v>
      </c>
      <c r="T85" s="1106">
        <f t="shared" si="82"/>
        <v>0</v>
      </c>
      <c r="U85" s="1106">
        <f t="shared" si="82"/>
        <v>0</v>
      </c>
      <c r="V85" s="1106">
        <f t="shared" si="82"/>
        <v>0</v>
      </c>
      <c r="W85" s="1106">
        <f t="shared" si="82"/>
        <v>0</v>
      </c>
      <c r="X85" s="1106">
        <f t="shared" si="82"/>
        <v>0</v>
      </c>
      <c r="Y85" s="1506">
        <f t="shared" si="83"/>
        <v>1940000000.0000002</v>
      </c>
      <c r="Z85" s="1506">
        <f t="shared" si="84"/>
        <v>1898600006.3600001</v>
      </c>
      <c r="AA85" s="1506">
        <f t="shared" si="85"/>
        <v>1712600006.3600001</v>
      </c>
      <c r="AB85" s="617">
        <f t="shared" si="86"/>
        <v>1689920006.3600001</v>
      </c>
      <c r="AC85" s="606"/>
    </row>
    <row r="86" spans="1:29" ht="16.5" thickTop="1" thickBot="1">
      <c r="A86" s="612"/>
      <c r="B86" s="612"/>
      <c r="C86" s="612"/>
      <c r="D86" s="612"/>
      <c r="E86" s="613"/>
      <c r="F86" s="613"/>
      <c r="G86" s="613"/>
      <c r="H86" s="647" t="s">
        <v>1743</v>
      </c>
      <c r="I86" s="1490">
        <v>1940000000.0000002</v>
      </c>
      <c r="J86" s="1490">
        <v>1898600006.3600001</v>
      </c>
      <c r="K86" s="1490">
        <v>1712600006.3600001</v>
      </c>
      <c r="L86" s="1490">
        <v>1689920006.3600001</v>
      </c>
      <c r="M86" s="1106"/>
      <c r="N86" s="1106"/>
      <c r="O86" s="1106"/>
      <c r="P86" s="1106"/>
      <c r="Q86" s="1106"/>
      <c r="R86" s="1106"/>
      <c r="S86" s="1106"/>
      <c r="T86" s="1106"/>
      <c r="U86" s="1106"/>
      <c r="V86" s="1106"/>
      <c r="W86" s="1106"/>
      <c r="X86" s="1106"/>
      <c r="Y86" s="1506">
        <f t="shared" si="83"/>
        <v>1940000000.0000002</v>
      </c>
      <c r="Z86" s="1506">
        <f t="shared" si="84"/>
        <v>1898600006.3600001</v>
      </c>
      <c r="AA86" s="1506">
        <f t="shared" si="85"/>
        <v>1712600006.3600001</v>
      </c>
      <c r="AB86" s="617">
        <f t="shared" si="86"/>
        <v>1689920006.3600001</v>
      </c>
      <c r="AC86" s="606"/>
    </row>
    <row r="87" spans="1:29" ht="16.5" thickTop="1" thickBot="1">
      <c r="A87" s="643"/>
      <c r="B87" s="607"/>
      <c r="C87" s="607"/>
      <c r="D87" s="607"/>
      <c r="E87" s="643"/>
      <c r="F87" s="643"/>
      <c r="G87" s="643"/>
      <c r="H87" s="894" t="s">
        <v>2347</v>
      </c>
      <c r="I87" s="1490">
        <f>+I88+I117</f>
        <v>8248000000</v>
      </c>
      <c r="J87" s="1490">
        <f t="shared" ref="J87:L87" si="87">+J88+J117</f>
        <v>7538347344.2600002</v>
      </c>
      <c r="K87" s="1490">
        <f t="shared" si="87"/>
        <v>5581771681.46</v>
      </c>
      <c r="L87" s="1490">
        <f t="shared" si="87"/>
        <v>5269304943.96</v>
      </c>
      <c r="M87" s="1497">
        <f t="shared" ref="J87:X87" si="88">+M89+M109</f>
        <v>0</v>
      </c>
      <c r="N87" s="1497">
        <f t="shared" si="88"/>
        <v>0</v>
      </c>
      <c r="O87" s="1497">
        <f t="shared" si="88"/>
        <v>0</v>
      </c>
      <c r="P87" s="1497">
        <f t="shared" si="88"/>
        <v>0</v>
      </c>
      <c r="Q87" s="1497">
        <f t="shared" si="88"/>
        <v>4220183390</v>
      </c>
      <c r="R87" s="1497">
        <f t="shared" si="88"/>
        <v>4211246503</v>
      </c>
      <c r="S87" s="1497">
        <f t="shared" si="88"/>
        <v>1517098145.3199999</v>
      </c>
      <c r="T87" s="1497">
        <f t="shared" si="88"/>
        <v>1517098145.3199999</v>
      </c>
      <c r="U87" s="1497">
        <f t="shared" si="88"/>
        <v>0</v>
      </c>
      <c r="V87" s="1497">
        <f t="shared" si="88"/>
        <v>0</v>
      </c>
      <c r="W87" s="1497">
        <f t="shared" si="88"/>
        <v>0</v>
      </c>
      <c r="X87" s="1497">
        <f t="shared" si="88"/>
        <v>0</v>
      </c>
      <c r="Y87" s="1516">
        <f t="shared" ref="Y87" si="89">+I87+M87+Q87+U87</f>
        <v>12468183390</v>
      </c>
      <c r="Z87" s="1516">
        <f t="shared" ref="Z87" si="90">+J87+N87+R87+V87</f>
        <v>11749593847.26</v>
      </c>
      <c r="AA87" s="1516">
        <f t="shared" ref="AA87" si="91">+K87+O87+S87+W87</f>
        <v>7098869826.7799997</v>
      </c>
      <c r="AB87" s="645">
        <f t="shared" ref="AB87" si="92">+L87+P87+T87+X87</f>
        <v>6786403089.2799997</v>
      </c>
      <c r="AC87" s="606"/>
    </row>
    <row r="88" spans="1:29" ht="27" thickTop="1" thickBot="1">
      <c r="A88" s="643"/>
      <c r="B88" s="607"/>
      <c r="C88" s="607"/>
      <c r="D88" s="685"/>
      <c r="E88" s="686"/>
      <c r="F88" s="686"/>
      <c r="G88" s="686"/>
      <c r="H88" s="1094" t="s">
        <v>2338</v>
      </c>
      <c r="I88" s="1490">
        <f>+I89+I93+I97+I101+I105+I109+I113</f>
        <v>3012000000</v>
      </c>
      <c r="J88" s="1490">
        <f t="shared" ref="J88:L88" si="93">+J89+J93+J97+J101+J105+J109+J113</f>
        <v>2606764708</v>
      </c>
      <c r="K88" s="1490">
        <f t="shared" si="93"/>
        <v>1966189045.2</v>
      </c>
      <c r="L88" s="1490">
        <f t="shared" si="93"/>
        <v>1936258238.2</v>
      </c>
      <c r="M88" s="1499">
        <f t="shared" ref="J88:AB88" si="94">+M89+M93+M97+M101+M105+M109+M113</f>
        <v>5000000000</v>
      </c>
      <c r="N88" s="1499">
        <f t="shared" si="94"/>
        <v>4347761000</v>
      </c>
      <c r="O88" s="1499">
        <f t="shared" si="94"/>
        <v>0</v>
      </c>
      <c r="P88" s="1499">
        <f t="shared" si="94"/>
        <v>0</v>
      </c>
      <c r="Q88" s="1499">
        <f t="shared" si="94"/>
        <v>4220183390</v>
      </c>
      <c r="R88" s="1499">
        <f t="shared" si="94"/>
        <v>4211246503</v>
      </c>
      <c r="S88" s="1499">
        <f t="shared" si="94"/>
        <v>1517098145.3199999</v>
      </c>
      <c r="T88" s="1499">
        <f t="shared" si="94"/>
        <v>1517098145.3199999</v>
      </c>
      <c r="U88" s="1499">
        <f t="shared" si="94"/>
        <v>0</v>
      </c>
      <c r="V88" s="1499">
        <f t="shared" si="94"/>
        <v>0</v>
      </c>
      <c r="W88" s="1499">
        <f t="shared" si="94"/>
        <v>0</v>
      </c>
      <c r="X88" s="1499">
        <f t="shared" si="94"/>
        <v>0</v>
      </c>
      <c r="Y88" s="1499">
        <f t="shared" si="94"/>
        <v>12232183390</v>
      </c>
      <c r="Z88" s="1499">
        <f t="shared" si="94"/>
        <v>11165772211</v>
      </c>
      <c r="AA88" s="1499">
        <f t="shared" si="94"/>
        <v>3483287190.5199995</v>
      </c>
      <c r="AB88" s="687">
        <f t="shared" si="94"/>
        <v>3453356383.5199995</v>
      </c>
      <c r="AC88" s="606"/>
    </row>
    <row r="89" spans="1:29" s="635" customFormat="1" ht="27" thickTop="1" thickBot="1">
      <c r="A89" s="624"/>
      <c r="B89" s="624"/>
      <c r="C89" s="624"/>
      <c r="D89" s="624"/>
      <c r="E89" s="624"/>
      <c r="F89" s="624"/>
      <c r="G89" s="624"/>
      <c r="H89" s="1489" t="s">
        <v>2339</v>
      </c>
      <c r="I89" s="1490">
        <f>+I90</f>
        <v>110000000</v>
      </c>
      <c r="J89" s="1490">
        <f t="shared" ref="J89:L89" si="95">+J90</f>
        <v>92638400</v>
      </c>
      <c r="K89" s="1490">
        <f t="shared" si="95"/>
        <v>87638400</v>
      </c>
      <c r="L89" s="1490">
        <f t="shared" si="95"/>
        <v>83638400</v>
      </c>
      <c r="M89" s="1490">
        <f t="shared" ref="J89:X91" si="96">+M90</f>
        <v>0</v>
      </c>
      <c r="N89" s="1490">
        <f t="shared" si="96"/>
        <v>0</v>
      </c>
      <c r="O89" s="1490">
        <f t="shared" si="96"/>
        <v>0</v>
      </c>
      <c r="P89" s="1490">
        <f t="shared" si="96"/>
        <v>0</v>
      </c>
      <c r="Q89" s="1490">
        <f t="shared" si="96"/>
        <v>4220183390</v>
      </c>
      <c r="R89" s="1490">
        <f t="shared" si="96"/>
        <v>4211246503</v>
      </c>
      <c r="S89" s="1490">
        <f t="shared" si="96"/>
        <v>1517098145.3199999</v>
      </c>
      <c r="T89" s="1490">
        <f t="shared" si="96"/>
        <v>1517098145.3199999</v>
      </c>
      <c r="U89" s="1490">
        <f t="shared" si="96"/>
        <v>0</v>
      </c>
      <c r="V89" s="1490">
        <f t="shared" si="96"/>
        <v>0</v>
      </c>
      <c r="W89" s="1490">
        <f t="shared" si="96"/>
        <v>0</v>
      </c>
      <c r="X89" s="1490">
        <f t="shared" si="96"/>
        <v>0</v>
      </c>
      <c r="Y89" s="1509">
        <f t="shared" ref="Y89:Y188" si="97">+I89+M89+Q89+U89</f>
        <v>4330183390</v>
      </c>
      <c r="Z89" s="1509">
        <f t="shared" ref="Z89:Z188" si="98">+J89+N89+R89+V89</f>
        <v>4303884903</v>
      </c>
      <c r="AA89" s="1509">
        <f t="shared" ref="AA89:AA188" si="99">+K89+O89+S89+W89</f>
        <v>1604736545.3199999</v>
      </c>
      <c r="AB89" s="1509">
        <f t="shared" ref="AB89:AB188" si="100">+L89+P89+T89+X89</f>
        <v>1600736545.3199999</v>
      </c>
      <c r="AC89" s="1095"/>
    </row>
    <row r="90" spans="1:29" s="635" customFormat="1" ht="16.5" thickTop="1" thickBot="1">
      <c r="A90" s="624"/>
      <c r="B90" s="624"/>
      <c r="C90" s="624"/>
      <c r="D90" s="624"/>
      <c r="E90" s="624"/>
      <c r="F90" s="624"/>
      <c r="G90" s="624"/>
      <c r="H90" s="1098" t="s">
        <v>1741</v>
      </c>
      <c r="I90" s="1490">
        <f>+I91</f>
        <v>110000000</v>
      </c>
      <c r="J90" s="1490">
        <f t="shared" si="96"/>
        <v>92638400</v>
      </c>
      <c r="K90" s="1490">
        <f t="shared" si="96"/>
        <v>87638400</v>
      </c>
      <c r="L90" s="1490">
        <f t="shared" si="96"/>
        <v>83638400</v>
      </c>
      <c r="M90" s="1490">
        <f t="shared" si="96"/>
        <v>0</v>
      </c>
      <c r="N90" s="1490">
        <f t="shared" si="96"/>
        <v>0</v>
      </c>
      <c r="O90" s="1490">
        <f t="shared" si="96"/>
        <v>0</v>
      </c>
      <c r="P90" s="1490">
        <f t="shared" si="96"/>
        <v>0</v>
      </c>
      <c r="Q90" s="1490">
        <f t="shared" si="96"/>
        <v>4220183390</v>
      </c>
      <c r="R90" s="1490">
        <f t="shared" si="96"/>
        <v>4211246503</v>
      </c>
      <c r="S90" s="1490">
        <f t="shared" si="96"/>
        <v>1517098145.3199999</v>
      </c>
      <c r="T90" s="1490">
        <f t="shared" si="96"/>
        <v>1517098145.3199999</v>
      </c>
      <c r="U90" s="1490">
        <f t="shared" si="96"/>
        <v>0</v>
      </c>
      <c r="V90" s="1490">
        <f t="shared" si="96"/>
        <v>0</v>
      </c>
      <c r="W90" s="1490">
        <f t="shared" si="96"/>
        <v>0</v>
      </c>
      <c r="X90" s="1490">
        <f t="shared" si="96"/>
        <v>0</v>
      </c>
      <c r="Y90" s="1509">
        <f t="shared" si="97"/>
        <v>4330183390</v>
      </c>
      <c r="Z90" s="1509">
        <f t="shared" si="98"/>
        <v>4303884903</v>
      </c>
      <c r="AA90" s="1509">
        <f t="shared" si="99"/>
        <v>1604736545.3199999</v>
      </c>
      <c r="AB90" s="1509">
        <f t="shared" si="100"/>
        <v>1600736545.3199999</v>
      </c>
      <c r="AC90" s="1095"/>
    </row>
    <row r="91" spans="1:29" s="635" customFormat="1" ht="16.5" thickTop="1" thickBot="1">
      <c r="A91" s="624"/>
      <c r="B91" s="624"/>
      <c r="C91" s="624"/>
      <c r="D91" s="624"/>
      <c r="E91" s="625"/>
      <c r="F91" s="625"/>
      <c r="G91" s="624"/>
      <c r="H91" s="1098" t="s">
        <v>1742</v>
      </c>
      <c r="I91" s="1490">
        <f>+I92</f>
        <v>110000000</v>
      </c>
      <c r="J91" s="1490">
        <f t="shared" si="96"/>
        <v>92638400</v>
      </c>
      <c r="K91" s="1490">
        <f t="shared" si="96"/>
        <v>87638400</v>
      </c>
      <c r="L91" s="1490">
        <f t="shared" si="96"/>
        <v>83638400</v>
      </c>
      <c r="M91" s="1490">
        <f t="shared" si="96"/>
        <v>0</v>
      </c>
      <c r="N91" s="1490">
        <f t="shared" si="96"/>
        <v>0</v>
      </c>
      <c r="O91" s="1490">
        <f t="shared" si="96"/>
        <v>0</v>
      </c>
      <c r="P91" s="1490">
        <f t="shared" si="96"/>
        <v>0</v>
      </c>
      <c r="Q91" s="1490">
        <f t="shared" si="96"/>
        <v>4220183390</v>
      </c>
      <c r="R91" s="1490">
        <f t="shared" si="96"/>
        <v>4211246503</v>
      </c>
      <c r="S91" s="1490">
        <f t="shared" si="96"/>
        <v>1517098145.3199999</v>
      </c>
      <c r="T91" s="1490">
        <f t="shared" si="96"/>
        <v>1517098145.3199999</v>
      </c>
      <c r="U91" s="1490">
        <f t="shared" si="96"/>
        <v>0</v>
      </c>
      <c r="V91" s="1490">
        <f t="shared" si="96"/>
        <v>0</v>
      </c>
      <c r="W91" s="1490">
        <f t="shared" si="96"/>
        <v>0</v>
      </c>
      <c r="X91" s="1490">
        <f t="shared" si="96"/>
        <v>0</v>
      </c>
      <c r="Y91" s="1509">
        <f t="shared" si="97"/>
        <v>4330183390</v>
      </c>
      <c r="Z91" s="1509">
        <f t="shared" si="98"/>
        <v>4303884903</v>
      </c>
      <c r="AA91" s="1509">
        <f t="shared" si="99"/>
        <v>1604736545.3199999</v>
      </c>
      <c r="AB91" s="1509">
        <f t="shared" si="100"/>
        <v>1600736545.3199999</v>
      </c>
      <c r="AC91" s="1095"/>
    </row>
    <row r="92" spans="1:29" s="635" customFormat="1" ht="16.5" thickTop="1" thickBot="1">
      <c r="A92" s="624"/>
      <c r="B92" s="624"/>
      <c r="C92" s="624"/>
      <c r="D92" s="624"/>
      <c r="E92" s="625"/>
      <c r="F92" s="625"/>
      <c r="G92" s="625"/>
      <c r="H92" s="1098" t="s">
        <v>1743</v>
      </c>
      <c r="I92" s="1490">
        <v>110000000</v>
      </c>
      <c r="J92" s="1490">
        <v>92638400</v>
      </c>
      <c r="K92" s="1490">
        <v>87638400</v>
      </c>
      <c r="L92" s="1490">
        <v>83638400</v>
      </c>
      <c r="M92" s="1490"/>
      <c r="N92" s="1490"/>
      <c r="O92" s="1490"/>
      <c r="P92" s="1490"/>
      <c r="Q92" s="1490">
        <v>4220183390</v>
      </c>
      <c r="R92" s="1490">
        <v>4211246503</v>
      </c>
      <c r="S92" s="1490">
        <v>1517098145.3199999</v>
      </c>
      <c r="T92" s="1490">
        <v>1517098145.3199999</v>
      </c>
      <c r="U92" s="1490"/>
      <c r="V92" s="1490"/>
      <c r="W92" s="1490"/>
      <c r="X92" s="1490"/>
      <c r="Y92" s="1509">
        <f t="shared" si="97"/>
        <v>4330183390</v>
      </c>
      <c r="Z92" s="1509">
        <f t="shared" si="98"/>
        <v>4303884903</v>
      </c>
      <c r="AA92" s="1509">
        <f t="shared" si="99"/>
        <v>1604736545.3199999</v>
      </c>
      <c r="AB92" s="1509">
        <f t="shared" si="100"/>
        <v>1600736545.3199999</v>
      </c>
      <c r="AC92" s="1095"/>
    </row>
    <row r="93" spans="1:29" ht="39.75" thickTop="1" thickBot="1">
      <c r="A93" s="612"/>
      <c r="B93" s="612"/>
      <c r="C93" s="612"/>
      <c r="D93" s="612"/>
      <c r="E93" s="613"/>
      <c r="F93" s="613"/>
      <c r="G93" s="613"/>
      <c r="H93" s="1491" t="s">
        <v>2340</v>
      </c>
      <c r="I93" s="1490">
        <f>+I94</f>
        <v>444000000</v>
      </c>
      <c r="J93" s="1490">
        <f t="shared" ref="J93:L93" si="101">+J94</f>
        <v>393095718</v>
      </c>
      <c r="K93" s="1490">
        <f t="shared" si="101"/>
        <v>293095718</v>
      </c>
      <c r="L93" s="1490">
        <f t="shared" si="101"/>
        <v>282624378</v>
      </c>
      <c r="M93" s="1106">
        <f t="shared" ref="J93:AB93" si="102">+M94</f>
        <v>0</v>
      </c>
      <c r="N93" s="1106">
        <f t="shared" si="102"/>
        <v>0</v>
      </c>
      <c r="O93" s="1106">
        <f t="shared" si="102"/>
        <v>0</v>
      </c>
      <c r="P93" s="1106">
        <f t="shared" si="102"/>
        <v>0</v>
      </c>
      <c r="Q93" s="1106">
        <f t="shared" si="102"/>
        <v>0</v>
      </c>
      <c r="R93" s="1106">
        <f t="shared" si="102"/>
        <v>0</v>
      </c>
      <c r="S93" s="1106">
        <f t="shared" si="102"/>
        <v>0</v>
      </c>
      <c r="T93" s="1106">
        <f t="shared" si="102"/>
        <v>0</v>
      </c>
      <c r="U93" s="1106">
        <f t="shared" si="102"/>
        <v>0</v>
      </c>
      <c r="V93" s="1106">
        <f t="shared" si="102"/>
        <v>0</v>
      </c>
      <c r="W93" s="1106">
        <f t="shared" si="102"/>
        <v>0</v>
      </c>
      <c r="X93" s="1106">
        <f t="shared" si="102"/>
        <v>0</v>
      </c>
      <c r="Y93" s="1106">
        <f t="shared" si="102"/>
        <v>444000000</v>
      </c>
      <c r="Z93" s="1106">
        <f t="shared" si="102"/>
        <v>393095718</v>
      </c>
      <c r="AA93" s="1106">
        <f t="shared" si="102"/>
        <v>293095718</v>
      </c>
      <c r="AB93" s="616">
        <f t="shared" si="102"/>
        <v>282624378</v>
      </c>
      <c r="AC93" s="606"/>
    </row>
    <row r="94" spans="1:29" ht="16.5" thickTop="1" thickBot="1">
      <c r="A94" s="637"/>
      <c r="B94" s="637"/>
      <c r="C94" s="637"/>
      <c r="D94" s="637"/>
      <c r="E94" s="637"/>
      <c r="F94" s="637"/>
      <c r="G94" s="637"/>
      <c r="H94" s="1492" t="s">
        <v>1741</v>
      </c>
      <c r="I94" s="1490">
        <f>+I95</f>
        <v>444000000</v>
      </c>
      <c r="J94" s="1490">
        <f t="shared" ref="J94:X95" si="103">+J95</f>
        <v>393095718</v>
      </c>
      <c r="K94" s="1490">
        <f t="shared" si="103"/>
        <v>293095718</v>
      </c>
      <c r="L94" s="1490">
        <f t="shared" si="103"/>
        <v>282624378</v>
      </c>
      <c r="M94" s="1105">
        <f t="shared" si="103"/>
        <v>0</v>
      </c>
      <c r="N94" s="1105">
        <f t="shared" si="103"/>
        <v>0</v>
      </c>
      <c r="O94" s="1105">
        <f t="shared" si="103"/>
        <v>0</v>
      </c>
      <c r="P94" s="1105">
        <f t="shared" si="103"/>
        <v>0</v>
      </c>
      <c r="Q94" s="1105">
        <f t="shared" si="103"/>
        <v>0</v>
      </c>
      <c r="R94" s="1105">
        <f t="shared" si="103"/>
        <v>0</v>
      </c>
      <c r="S94" s="1105">
        <f t="shared" si="103"/>
        <v>0</v>
      </c>
      <c r="T94" s="1105">
        <f t="shared" si="103"/>
        <v>0</v>
      </c>
      <c r="U94" s="1105">
        <f t="shared" si="103"/>
        <v>0</v>
      </c>
      <c r="V94" s="1105">
        <f t="shared" si="103"/>
        <v>0</v>
      </c>
      <c r="W94" s="1105">
        <f t="shared" si="103"/>
        <v>0</v>
      </c>
      <c r="X94" s="1105">
        <f t="shared" si="103"/>
        <v>0</v>
      </c>
      <c r="Y94" s="1512">
        <f t="shared" ref="Y94:Y96" si="104">+I94+M94+Q94+U94</f>
        <v>444000000</v>
      </c>
      <c r="Z94" s="1512">
        <f t="shared" ref="Z94:Z96" si="105">+J94+N94+R94+V94</f>
        <v>393095718</v>
      </c>
      <c r="AA94" s="1512">
        <f t="shared" ref="AA94:AA96" si="106">+K94+O94+S94+W94</f>
        <v>293095718</v>
      </c>
      <c r="AB94" s="639">
        <f t="shared" ref="AB94:AB96" si="107">+L94+P94+T94+X94</f>
        <v>282624378</v>
      </c>
      <c r="AC94" s="606"/>
    </row>
    <row r="95" spans="1:29" ht="16.5" thickTop="1" thickBot="1">
      <c r="A95" s="612"/>
      <c r="B95" s="612"/>
      <c r="C95" s="612"/>
      <c r="D95" s="612"/>
      <c r="E95" s="613"/>
      <c r="F95" s="613"/>
      <c r="G95" s="612"/>
      <c r="H95" s="1492" t="s">
        <v>1742</v>
      </c>
      <c r="I95" s="1490">
        <f>+I96</f>
        <v>444000000</v>
      </c>
      <c r="J95" s="1490">
        <f t="shared" si="103"/>
        <v>393095718</v>
      </c>
      <c r="K95" s="1490">
        <f t="shared" si="103"/>
        <v>293095718</v>
      </c>
      <c r="L95" s="1490">
        <f t="shared" si="103"/>
        <v>282624378</v>
      </c>
      <c r="M95" s="1106">
        <f t="shared" si="103"/>
        <v>0</v>
      </c>
      <c r="N95" s="1106">
        <f t="shared" si="103"/>
        <v>0</v>
      </c>
      <c r="O95" s="1106">
        <f t="shared" si="103"/>
        <v>0</v>
      </c>
      <c r="P95" s="1106">
        <f t="shared" si="103"/>
        <v>0</v>
      </c>
      <c r="Q95" s="1106">
        <f t="shared" si="103"/>
        <v>0</v>
      </c>
      <c r="R95" s="1106">
        <f t="shared" si="103"/>
        <v>0</v>
      </c>
      <c r="S95" s="1106">
        <f t="shared" si="103"/>
        <v>0</v>
      </c>
      <c r="T95" s="1106">
        <f t="shared" si="103"/>
        <v>0</v>
      </c>
      <c r="U95" s="1106">
        <f t="shared" si="103"/>
        <v>0</v>
      </c>
      <c r="V95" s="1106">
        <f t="shared" si="103"/>
        <v>0</v>
      </c>
      <c r="W95" s="1106">
        <f t="shared" si="103"/>
        <v>0</v>
      </c>
      <c r="X95" s="1106">
        <f t="shared" si="103"/>
        <v>0</v>
      </c>
      <c r="Y95" s="1506">
        <f t="shared" si="104"/>
        <v>444000000</v>
      </c>
      <c r="Z95" s="1506">
        <f t="shared" si="105"/>
        <v>393095718</v>
      </c>
      <c r="AA95" s="1506">
        <f t="shared" si="106"/>
        <v>293095718</v>
      </c>
      <c r="AB95" s="617">
        <f t="shared" si="107"/>
        <v>282624378</v>
      </c>
      <c r="AC95" s="606"/>
    </row>
    <row r="96" spans="1:29" ht="16.5" thickTop="1" thickBot="1">
      <c r="A96" s="612"/>
      <c r="B96" s="612"/>
      <c r="C96" s="612"/>
      <c r="D96" s="612"/>
      <c r="E96" s="613"/>
      <c r="F96" s="613"/>
      <c r="G96" s="613"/>
      <c r="H96" s="1492" t="s">
        <v>1743</v>
      </c>
      <c r="I96" s="1490">
        <v>444000000</v>
      </c>
      <c r="J96" s="1490">
        <v>393095718</v>
      </c>
      <c r="K96" s="1490">
        <v>293095718</v>
      </c>
      <c r="L96" s="1490">
        <v>282624378</v>
      </c>
      <c r="M96" s="1106"/>
      <c r="N96" s="1106"/>
      <c r="O96" s="1106"/>
      <c r="P96" s="1106"/>
      <c r="Q96" s="1106"/>
      <c r="R96" s="1106"/>
      <c r="S96" s="1106"/>
      <c r="T96" s="1106"/>
      <c r="U96" s="1106"/>
      <c r="V96" s="1106"/>
      <c r="W96" s="1106"/>
      <c r="X96" s="1106"/>
      <c r="Y96" s="1506">
        <f t="shared" si="104"/>
        <v>444000000</v>
      </c>
      <c r="Z96" s="1506">
        <f t="shared" si="105"/>
        <v>393095718</v>
      </c>
      <c r="AA96" s="1506">
        <f t="shared" si="106"/>
        <v>293095718</v>
      </c>
      <c r="AB96" s="617">
        <f t="shared" si="107"/>
        <v>282624378</v>
      </c>
      <c r="AC96" s="606"/>
    </row>
    <row r="97" spans="1:29" ht="27" thickTop="1" thickBot="1">
      <c r="A97" s="612"/>
      <c r="B97" s="612"/>
      <c r="C97" s="612"/>
      <c r="D97" s="612"/>
      <c r="E97" s="613"/>
      <c r="F97" s="613"/>
      <c r="G97" s="613"/>
      <c r="H97" s="896" t="s">
        <v>2342</v>
      </c>
      <c r="I97" s="1490">
        <f>+I98</f>
        <v>200000000</v>
      </c>
      <c r="J97" s="1490">
        <f t="shared" ref="J97:L97" si="108">+J98</f>
        <v>198279930</v>
      </c>
      <c r="K97" s="1490">
        <f t="shared" si="108"/>
        <v>198279930</v>
      </c>
      <c r="L97" s="1490">
        <f t="shared" si="108"/>
        <v>186603530</v>
      </c>
      <c r="M97" s="1106">
        <f t="shared" ref="J97:AB97" si="109">+M98</f>
        <v>0</v>
      </c>
      <c r="N97" s="1106">
        <f t="shared" si="109"/>
        <v>0</v>
      </c>
      <c r="O97" s="1106">
        <f t="shared" si="109"/>
        <v>0</v>
      </c>
      <c r="P97" s="1106">
        <f t="shared" si="109"/>
        <v>0</v>
      </c>
      <c r="Q97" s="1106">
        <f t="shared" si="109"/>
        <v>0</v>
      </c>
      <c r="R97" s="1106">
        <f t="shared" si="109"/>
        <v>0</v>
      </c>
      <c r="S97" s="1106">
        <f t="shared" si="109"/>
        <v>0</v>
      </c>
      <c r="T97" s="1106">
        <f t="shared" si="109"/>
        <v>0</v>
      </c>
      <c r="U97" s="1106">
        <f t="shared" si="109"/>
        <v>0</v>
      </c>
      <c r="V97" s="1106">
        <f t="shared" si="109"/>
        <v>0</v>
      </c>
      <c r="W97" s="1106">
        <f t="shared" si="109"/>
        <v>0</v>
      </c>
      <c r="X97" s="1106">
        <f t="shared" si="109"/>
        <v>0</v>
      </c>
      <c r="Y97" s="1106">
        <f t="shared" si="109"/>
        <v>200000000</v>
      </c>
      <c r="Z97" s="1106">
        <f t="shared" si="109"/>
        <v>198279930</v>
      </c>
      <c r="AA97" s="1106">
        <f t="shared" si="109"/>
        <v>198279930</v>
      </c>
      <c r="AB97" s="616">
        <f t="shared" si="109"/>
        <v>186603530</v>
      </c>
      <c r="AC97" s="606"/>
    </row>
    <row r="98" spans="1:29" ht="16.5" thickTop="1" thickBot="1">
      <c r="A98" s="637"/>
      <c r="B98" s="637"/>
      <c r="C98" s="637"/>
      <c r="D98" s="637"/>
      <c r="E98" s="637"/>
      <c r="F98" s="637"/>
      <c r="G98" s="637"/>
      <c r="H98" s="646" t="s">
        <v>1741</v>
      </c>
      <c r="I98" s="1490">
        <f>+I99</f>
        <v>200000000</v>
      </c>
      <c r="J98" s="1490">
        <f t="shared" ref="J98:X99" si="110">+J99</f>
        <v>198279930</v>
      </c>
      <c r="K98" s="1490">
        <f t="shared" si="110"/>
        <v>198279930</v>
      </c>
      <c r="L98" s="1490">
        <f t="shared" si="110"/>
        <v>186603530</v>
      </c>
      <c r="M98" s="1105">
        <f t="shared" si="110"/>
        <v>0</v>
      </c>
      <c r="N98" s="1105">
        <f t="shared" si="110"/>
        <v>0</v>
      </c>
      <c r="O98" s="1105">
        <f t="shared" si="110"/>
        <v>0</v>
      </c>
      <c r="P98" s="1105">
        <f t="shared" si="110"/>
        <v>0</v>
      </c>
      <c r="Q98" s="1105">
        <f t="shared" si="110"/>
        <v>0</v>
      </c>
      <c r="R98" s="1105">
        <f t="shared" si="110"/>
        <v>0</v>
      </c>
      <c r="S98" s="1105">
        <f t="shared" si="110"/>
        <v>0</v>
      </c>
      <c r="T98" s="1105">
        <f t="shared" si="110"/>
        <v>0</v>
      </c>
      <c r="U98" s="1105">
        <f t="shared" si="110"/>
        <v>0</v>
      </c>
      <c r="V98" s="1105">
        <f t="shared" si="110"/>
        <v>0</v>
      </c>
      <c r="W98" s="1105">
        <f t="shared" si="110"/>
        <v>0</v>
      </c>
      <c r="X98" s="1105">
        <f t="shared" si="110"/>
        <v>0</v>
      </c>
      <c r="Y98" s="1512">
        <f t="shared" ref="Y98:Y100" si="111">+I98+M98+Q98+U98</f>
        <v>200000000</v>
      </c>
      <c r="Z98" s="1512">
        <f t="shared" ref="Z98:Z100" si="112">+J98+N98+R98+V98</f>
        <v>198279930</v>
      </c>
      <c r="AA98" s="1512">
        <f t="shared" ref="AA98:AA100" si="113">+K98+O98+S98+W98</f>
        <v>198279930</v>
      </c>
      <c r="AB98" s="639">
        <f t="shared" ref="AB98:AB100" si="114">+L98+P98+T98+X98</f>
        <v>186603530</v>
      </c>
      <c r="AC98" s="606"/>
    </row>
    <row r="99" spans="1:29" ht="16.5" thickTop="1" thickBot="1">
      <c r="A99" s="612"/>
      <c r="B99" s="612"/>
      <c r="C99" s="612"/>
      <c r="D99" s="612"/>
      <c r="E99" s="613"/>
      <c r="F99" s="613"/>
      <c r="G99" s="612"/>
      <c r="H99" s="647" t="s">
        <v>1742</v>
      </c>
      <c r="I99" s="1490">
        <f>+I100</f>
        <v>200000000</v>
      </c>
      <c r="J99" s="1106">
        <f t="shared" si="110"/>
        <v>198279930</v>
      </c>
      <c r="K99" s="1106">
        <f t="shared" si="110"/>
        <v>198279930</v>
      </c>
      <c r="L99" s="1106">
        <f t="shared" si="110"/>
        <v>186603530</v>
      </c>
      <c r="M99" s="1106">
        <f t="shared" si="110"/>
        <v>0</v>
      </c>
      <c r="N99" s="1106">
        <f t="shared" si="110"/>
        <v>0</v>
      </c>
      <c r="O99" s="1106">
        <f t="shared" si="110"/>
        <v>0</v>
      </c>
      <c r="P99" s="1106">
        <f t="shared" si="110"/>
        <v>0</v>
      </c>
      <c r="Q99" s="1106">
        <f t="shared" si="110"/>
        <v>0</v>
      </c>
      <c r="R99" s="1106">
        <f t="shared" si="110"/>
        <v>0</v>
      </c>
      <c r="S99" s="1106">
        <f t="shared" si="110"/>
        <v>0</v>
      </c>
      <c r="T99" s="1106">
        <f t="shared" si="110"/>
        <v>0</v>
      </c>
      <c r="U99" s="1106">
        <f t="shared" si="110"/>
        <v>0</v>
      </c>
      <c r="V99" s="1106">
        <f t="shared" si="110"/>
        <v>0</v>
      </c>
      <c r="W99" s="1106">
        <f t="shared" si="110"/>
        <v>0</v>
      </c>
      <c r="X99" s="1106">
        <f t="shared" si="110"/>
        <v>0</v>
      </c>
      <c r="Y99" s="1506">
        <f t="shared" si="111"/>
        <v>200000000</v>
      </c>
      <c r="Z99" s="1506">
        <f t="shared" si="112"/>
        <v>198279930</v>
      </c>
      <c r="AA99" s="1506">
        <f t="shared" si="113"/>
        <v>198279930</v>
      </c>
      <c r="AB99" s="617">
        <f t="shared" si="114"/>
        <v>186603530</v>
      </c>
      <c r="AC99" s="606"/>
    </row>
    <row r="100" spans="1:29" ht="16.5" thickTop="1" thickBot="1">
      <c r="A100" s="612"/>
      <c r="B100" s="612"/>
      <c r="C100" s="612"/>
      <c r="D100" s="612"/>
      <c r="E100" s="613"/>
      <c r="F100" s="613"/>
      <c r="G100" s="613"/>
      <c r="H100" s="647" t="s">
        <v>1743</v>
      </c>
      <c r="I100" s="1490">
        <v>200000000</v>
      </c>
      <c r="J100" s="1106">
        <v>198279930</v>
      </c>
      <c r="K100" s="1106">
        <v>198279930</v>
      </c>
      <c r="L100" s="1106">
        <v>186603530</v>
      </c>
      <c r="M100" s="1106"/>
      <c r="N100" s="1106"/>
      <c r="O100" s="1106"/>
      <c r="P100" s="1106"/>
      <c r="Q100" s="1106"/>
      <c r="R100" s="1106"/>
      <c r="S100" s="1106"/>
      <c r="T100" s="1106"/>
      <c r="U100" s="1106"/>
      <c r="V100" s="1106"/>
      <c r="W100" s="1106"/>
      <c r="X100" s="1106"/>
      <c r="Y100" s="1506">
        <f t="shared" si="111"/>
        <v>200000000</v>
      </c>
      <c r="Z100" s="1506">
        <f t="shared" si="112"/>
        <v>198279930</v>
      </c>
      <c r="AA100" s="1506">
        <f t="shared" si="113"/>
        <v>198279930</v>
      </c>
      <c r="AB100" s="617">
        <f t="shared" si="114"/>
        <v>186603530</v>
      </c>
      <c r="AC100" s="606"/>
    </row>
    <row r="101" spans="1:29" ht="16.5" thickTop="1" thickBot="1">
      <c r="A101" s="612"/>
      <c r="B101" s="612"/>
      <c r="C101" s="612"/>
      <c r="D101" s="612"/>
      <c r="E101" s="613"/>
      <c r="F101" s="613"/>
      <c r="G101" s="613"/>
      <c r="H101" s="1489" t="s">
        <v>2341</v>
      </c>
      <c r="I101" s="1490">
        <f>+I102</f>
        <v>100000000</v>
      </c>
      <c r="J101" s="1490">
        <f t="shared" ref="J101:L101" si="115">+J102</f>
        <v>54512019</v>
      </c>
      <c r="K101" s="1490">
        <f t="shared" si="115"/>
        <v>54512019</v>
      </c>
      <c r="L101" s="1490">
        <f t="shared" si="115"/>
        <v>54512019</v>
      </c>
      <c r="M101" s="1106">
        <f t="shared" ref="J101:AB101" si="116">+M102</f>
        <v>0</v>
      </c>
      <c r="N101" s="1106">
        <f t="shared" si="116"/>
        <v>0</v>
      </c>
      <c r="O101" s="1106">
        <f t="shared" si="116"/>
        <v>0</v>
      </c>
      <c r="P101" s="1106">
        <f t="shared" si="116"/>
        <v>0</v>
      </c>
      <c r="Q101" s="1106">
        <f t="shared" si="116"/>
        <v>0</v>
      </c>
      <c r="R101" s="1106">
        <f t="shared" si="116"/>
        <v>0</v>
      </c>
      <c r="S101" s="1106">
        <f t="shared" si="116"/>
        <v>0</v>
      </c>
      <c r="T101" s="1106">
        <f t="shared" si="116"/>
        <v>0</v>
      </c>
      <c r="U101" s="1106">
        <f t="shared" si="116"/>
        <v>0</v>
      </c>
      <c r="V101" s="1106">
        <f t="shared" si="116"/>
        <v>0</v>
      </c>
      <c r="W101" s="1106">
        <f t="shared" si="116"/>
        <v>0</v>
      </c>
      <c r="X101" s="1106">
        <f t="shared" si="116"/>
        <v>0</v>
      </c>
      <c r="Y101" s="1106">
        <f t="shared" si="116"/>
        <v>100000000</v>
      </c>
      <c r="Z101" s="1106">
        <f t="shared" si="116"/>
        <v>54512019</v>
      </c>
      <c r="AA101" s="1106">
        <f t="shared" si="116"/>
        <v>54512019</v>
      </c>
      <c r="AB101" s="616">
        <f t="shared" si="116"/>
        <v>54512019</v>
      </c>
      <c r="AC101" s="606"/>
    </row>
    <row r="102" spans="1:29" ht="16.5" thickTop="1" thickBot="1">
      <c r="A102" s="637"/>
      <c r="B102" s="637"/>
      <c r="C102" s="637"/>
      <c r="D102" s="637"/>
      <c r="E102" s="637"/>
      <c r="F102" s="637"/>
      <c r="G102" s="637"/>
      <c r="H102" s="1098" t="s">
        <v>1741</v>
      </c>
      <c r="I102" s="1490">
        <f>+I103</f>
        <v>100000000</v>
      </c>
      <c r="J102" s="1490">
        <f t="shared" ref="J102:X107" si="117">+J103</f>
        <v>54512019</v>
      </c>
      <c r="K102" s="1490">
        <f t="shared" si="117"/>
        <v>54512019</v>
      </c>
      <c r="L102" s="1490">
        <f t="shared" si="117"/>
        <v>54512019</v>
      </c>
      <c r="M102" s="1105">
        <f t="shared" si="117"/>
        <v>0</v>
      </c>
      <c r="N102" s="1105">
        <f t="shared" si="117"/>
        <v>0</v>
      </c>
      <c r="O102" s="1105">
        <f t="shared" si="117"/>
        <v>0</v>
      </c>
      <c r="P102" s="1105">
        <f t="shared" si="117"/>
        <v>0</v>
      </c>
      <c r="Q102" s="1105">
        <f t="shared" si="117"/>
        <v>0</v>
      </c>
      <c r="R102" s="1105">
        <f t="shared" si="117"/>
        <v>0</v>
      </c>
      <c r="S102" s="1105">
        <f t="shared" si="117"/>
        <v>0</v>
      </c>
      <c r="T102" s="1105">
        <f t="shared" si="117"/>
        <v>0</v>
      </c>
      <c r="U102" s="1105">
        <f t="shared" si="117"/>
        <v>0</v>
      </c>
      <c r="V102" s="1105">
        <f t="shared" si="117"/>
        <v>0</v>
      </c>
      <c r="W102" s="1105">
        <f t="shared" si="117"/>
        <v>0</v>
      </c>
      <c r="X102" s="1105">
        <f t="shared" si="117"/>
        <v>0</v>
      </c>
      <c r="Y102" s="1512">
        <f t="shared" ref="Y102:Y104" si="118">+I102+M102+Q102+U102</f>
        <v>100000000</v>
      </c>
      <c r="Z102" s="1512">
        <f t="shared" ref="Z102:Z104" si="119">+J102+N102+R102+V102</f>
        <v>54512019</v>
      </c>
      <c r="AA102" s="1512">
        <f t="shared" ref="AA102:AA104" si="120">+K102+O102+S102+W102</f>
        <v>54512019</v>
      </c>
      <c r="AB102" s="639">
        <f t="shared" ref="AB102:AB104" si="121">+L102+P102+T102+X102</f>
        <v>54512019</v>
      </c>
      <c r="AC102" s="606"/>
    </row>
    <row r="103" spans="1:29" ht="16.5" thickTop="1" thickBot="1">
      <c r="A103" s="612"/>
      <c r="B103" s="612"/>
      <c r="C103" s="612"/>
      <c r="D103" s="612"/>
      <c r="E103" s="613"/>
      <c r="F103" s="613"/>
      <c r="G103" s="612"/>
      <c r="H103" s="1098" t="s">
        <v>1742</v>
      </c>
      <c r="I103" s="1490">
        <f>+I104</f>
        <v>100000000</v>
      </c>
      <c r="J103" s="1490">
        <f t="shared" si="117"/>
        <v>54512019</v>
      </c>
      <c r="K103" s="1490">
        <f t="shared" si="117"/>
        <v>54512019</v>
      </c>
      <c r="L103" s="1490">
        <f t="shared" si="117"/>
        <v>54512019</v>
      </c>
      <c r="M103" s="1106">
        <f t="shared" si="117"/>
        <v>0</v>
      </c>
      <c r="N103" s="1106">
        <f t="shared" si="117"/>
        <v>0</v>
      </c>
      <c r="O103" s="1106">
        <f t="shared" si="117"/>
        <v>0</v>
      </c>
      <c r="P103" s="1106">
        <f t="shared" si="117"/>
        <v>0</v>
      </c>
      <c r="Q103" s="1106">
        <f t="shared" si="117"/>
        <v>0</v>
      </c>
      <c r="R103" s="1106">
        <f t="shared" si="117"/>
        <v>0</v>
      </c>
      <c r="S103" s="1106">
        <f t="shared" si="117"/>
        <v>0</v>
      </c>
      <c r="T103" s="1106">
        <f t="shared" si="117"/>
        <v>0</v>
      </c>
      <c r="U103" s="1106">
        <f t="shared" si="117"/>
        <v>0</v>
      </c>
      <c r="V103" s="1106">
        <f t="shared" si="117"/>
        <v>0</v>
      </c>
      <c r="W103" s="1106">
        <f t="shared" si="117"/>
        <v>0</v>
      </c>
      <c r="X103" s="1106">
        <f t="shared" si="117"/>
        <v>0</v>
      </c>
      <c r="Y103" s="1506">
        <f t="shared" si="118"/>
        <v>100000000</v>
      </c>
      <c r="Z103" s="1506">
        <f t="shared" si="119"/>
        <v>54512019</v>
      </c>
      <c r="AA103" s="1506">
        <f t="shared" si="120"/>
        <v>54512019</v>
      </c>
      <c r="AB103" s="617">
        <f t="shared" si="121"/>
        <v>54512019</v>
      </c>
      <c r="AC103" s="606"/>
    </row>
    <row r="104" spans="1:29" ht="16.5" thickTop="1" thickBot="1">
      <c r="A104" s="612"/>
      <c r="B104" s="612"/>
      <c r="C104" s="612"/>
      <c r="D104" s="612"/>
      <c r="E104" s="613"/>
      <c r="F104" s="613"/>
      <c r="G104" s="613"/>
      <c r="H104" s="1098" t="s">
        <v>1743</v>
      </c>
      <c r="I104" s="1490">
        <v>100000000</v>
      </c>
      <c r="J104" s="1490">
        <v>54512019</v>
      </c>
      <c r="K104" s="1490">
        <v>54512019</v>
      </c>
      <c r="L104" s="1490">
        <v>54512019</v>
      </c>
      <c r="M104" s="1106"/>
      <c r="N104" s="1106"/>
      <c r="O104" s="1106"/>
      <c r="P104" s="1106"/>
      <c r="Q104" s="1106"/>
      <c r="R104" s="1106"/>
      <c r="S104" s="1106"/>
      <c r="T104" s="1106"/>
      <c r="U104" s="1106"/>
      <c r="V104" s="1106"/>
      <c r="W104" s="1106"/>
      <c r="X104" s="1106"/>
      <c r="Y104" s="1506">
        <f t="shared" si="118"/>
        <v>100000000</v>
      </c>
      <c r="Z104" s="1506">
        <f t="shared" si="119"/>
        <v>54512019</v>
      </c>
      <c r="AA104" s="1506">
        <f t="shared" si="120"/>
        <v>54512019</v>
      </c>
      <c r="AB104" s="617">
        <f t="shared" si="121"/>
        <v>54512019</v>
      </c>
      <c r="AC104" s="606"/>
    </row>
    <row r="105" spans="1:29" ht="27" thickTop="1" thickBot="1">
      <c r="A105" s="612"/>
      <c r="B105" s="612"/>
      <c r="C105" s="612"/>
      <c r="D105" s="612"/>
      <c r="E105" s="613"/>
      <c r="F105" s="613"/>
      <c r="G105" s="613"/>
      <c r="H105" s="896" t="s">
        <v>2343</v>
      </c>
      <c r="I105" s="1490">
        <f>+I106</f>
        <v>682000000</v>
      </c>
      <c r="J105" s="1490">
        <f t="shared" ref="J105:L105" si="122">+J106</f>
        <v>440096274</v>
      </c>
      <c r="K105" s="1490">
        <f t="shared" si="122"/>
        <v>177235274</v>
      </c>
      <c r="L105" s="1490">
        <f t="shared" si="122"/>
        <v>173452207</v>
      </c>
      <c r="M105" s="1106">
        <f t="shared" ref="J105:AB105" si="123">+M106</f>
        <v>0</v>
      </c>
      <c r="N105" s="1106">
        <f t="shared" si="123"/>
        <v>0</v>
      </c>
      <c r="O105" s="1106">
        <f t="shared" si="123"/>
        <v>0</v>
      </c>
      <c r="P105" s="1106">
        <f t="shared" si="123"/>
        <v>0</v>
      </c>
      <c r="Q105" s="1106">
        <f t="shared" si="123"/>
        <v>0</v>
      </c>
      <c r="R105" s="1106">
        <f t="shared" si="123"/>
        <v>0</v>
      </c>
      <c r="S105" s="1106">
        <f t="shared" si="123"/>
        <v>0</v>
      </c>
      <c r="T105" s="1106">
        <f t="shared" si="123"/>
        <v>0</v>
      </c>
      <c r="U105" s="1106">
        <f t="shared" si="123"/>
        <v>0</v>
      </c>
      <c r="V105" s="1106">
        <f t="shared" si="123"/>
        <v>0</v>
      </c>
      <c r="W105" s="1106">
        <f t="shared" si="123"/>
        <v>0</v>
      </c>
      <c r="X105" s="1106">
        <f t="shared" si="123"/>
        <v>0</v>
      </c>
      <c r="Y105" s="1106">
        <f t="shared" si="123"/>
        <v>682000000</v>
      </c>
      <c r="Z105" s="1106">
        <f t="shared" si="123"/>
        <v>440096274</v>
      </c>
      <c r="AA105" s="1106">
        <f t="shared" si="123"/>
        <v>177235274</v>
      </c>
      <c r="AB105" s="616">
        <f t="shared" si="123"/>
        <v>173452207</v>
      </c>
      <c r="AC105" s="606"/>
    </row>
    <row r="106" spans="1:29" ht="16.5" thickTop="1" thickBot="1">
      <c r="A106" s="637"/>
      <c r="B106" s="637"/>
      <c r="C106" s="637"/>
      <c r="D106" s="637"/>
      <c r="E106" s="637"/>
      <c r="F106" s="637"/>
      <c r="G106" s="637"/>
      <c r="H106" s="646" t="s">
        <v>1741</v>
      </c>
      <c r="I106" s="1490">
        <f>+I107</f>
        <v>682000000</v>
      </c>
      <c r="J106" s="1105">
        <f t="shared" si="117"/>
        <v>440096274</v>
      </c>
      <c r="K106" s="1105">
        <f t="shared" si="117"/>
        <v>177235274</v>
      </c>
      <c r="L106" s="1105">
        <f t="shared" si="117"/>
        <v>173452207</v>
      </c>
      <c r="M106" s="1105">
        <f t="shared" si="117"/>
        <v>0</v>
      </c>
      <c r="N106" s="1105">
        <f t="shared" si="117"/>
        <v>0</v>
      </c>
      <c r="O106" s="1105">
        <f t="shared" si="117"/>
        <v>0</v>
      </c>
      <c r="P106" s="1105">
        <f t="shared" si="117"/>
        <v>0</v>
      </c>
      <c r="Q106" s="1105">
        <f t="shared" si="117"/>
        <v>0</v>
      </c>
      <c r="R106" s="1105">
        <f t="shared" si="117"/>
        <v>0</v>
      </c>
      <c r="S106" s="1105">
        <f t="shared" si="117"/>
        <v>0</v>
      </c>
      <c r="T106" s="1105">
        <f t="shared" si="117"/>
        <v>0</v>
      </c>
      <c r="U106" s="1105">
        <f t="shared" si="117"/>
        <v>0</v>
      </c>
      <c r="V106" s="1105">
        <f t="shared" si="117"/>
        <v>0</v>
      </c>
      <c r="W106" s="1105">
        <f t="shared" si="117"/>
        <v>0</v>
      </c>
      <c r="X106" s="1105">
        <f t="shared" si="117"/>
        <v>0</v>
      </c>
      <c r="Y106" s="1512">
        <f t="shared" ref="Y106:Y108" si="124">+I106+M106+Q106+U106</f>
        <v>682000000</v>
      </c>
      <c r="Z106" s="1512">
        <f t="shared" ref="Z106:Z108" si="125">+J106+N106+R106+V106</f>
        <v>440096274</v>
      </c>
      <c r="AA106" s="1512">
        <f t="shared" ref="AA106:AA108" si="126">+K106+O106+S106+W106</f>
        <v>177235274</v>
      </c>
      <c r="AB106" s="639">
        <f t="shared" ref="AB106:AB108" si="127">+L106+P106+T106+X106</f>
        <v>173452207</v>
      </c>
      <c r="AC106" s="606"/>
    </row>
    <row r="107" spans="1:29" ht="16.5" thickTop="1" thickBot="1">
      <c r="A107" s="612"/>
      <c r="B107" s="612"/>
      <c r="C107" s="612"/>
      <c r="D107" s="612"/>
      <c r="E107" s="613"/>
      <c r="F107" s="613"/>
      <c r="G107" s="612"/>
      <c r="H107" s="647" t="s">
        <v>1742</v>
      </c>
      <c r="I107" s="1490">
        <f>+I108</f>
        <v>682000000</v>
      </c>
      <c r="J107" s="1106">
        <f t="shared" si="117"/>
        <v>440096274</v>
      </c>
      <c r="K107" s="1106">
        <f t="shared" si="117"/>
        <v>177235274</v>
      </c>
      <c r="L107" s="1106">
        <f t="shared" si="117"/>
        <v>173452207</v>
      </c>
      <c r="M107" s="1106">
        <f t="shared" si="117"/>
        <v>0</v>
      </c>
      <c r="N107" s="1106">
        <f t="shared" si="117"/>
        <v>0</v>
      </c>
      <c r="O107" s="1106">
        <f t="shared" si="117"/>
        <v>0</v>
      </c>
      <c r="P107" s="1106">
        <f t="shared" si="117"/>
        <v>0</v>
      </c>
      <c r="Q107" s="1106">
        <f t="shared" si="117"/>
        <v>0</v>
      </c>
      <c r="R107" s="1106">
        <f t="shared" si="117"/>
        <v>0</v>
      </c>
      <c r="S107" s="1106">
        <f t="shared" si="117"/>
        <v>0</v>
      </c>
      <c r="T107" s="1106">
        <f t="shared" si="117"/>
        <v>0</v>
      </c>
      <c r="U107" s="1106">
        <f t="shared" si="117"/>
        <v>0</v>
      </c>
      <c r="V107" s="1106">
        <f t="shared" si="117"/>
        <v>0</v>
      </c>
      <c r="W107" s="1106">
        <f t="shared" si="117"/>
        <v>0</v>
      </c>
      <c r="X107" s="1106">
        <f t="shared" si="117"/>
        <v>0</v>
      </c>
      <c r="Y107" s="1506">
        <f t="shared" si="124"/>
        <v>682000000</v>
      </c>
      <c r="Z107" s="1506">
        <f t="shared" si="125"/>
        <v>440096274</v>
      </c>
      <c r="AA107" s="1506">
        <f t="shared" si="126"/>
        <v>177235274</v>
      </c>
      <c r="AB107" s="617">
        <f t="shared" si="127"/>
        <v>173452207</v>
      </c>
      <c r="AC107" s="606"/>
    </row>
    <row r="108" spans="1:29" ht="16.5" thickTop="1" thickBot="1">
      <c r="A108" s="612"/>
      <c r="B108" s="612"/>
      <c r="C108" s="612"/>
      <c r="D108" s="612"/>
      <c r="E108" s="613"/>
      <c r="F108" s="613"/>
      <c r="G108" s="613"/>
      <c r="H108" s="647" t="s">
        <v>1743</v>
      </c>
      <c r="I108" s="1490">
        <v>682000000</v>
      </c>
      <c r="J108" s="1106">
        <v>440096274</v>
      </c>
      <c r="K108" s="1106">
        <v>177235274</v>
      </c>
      <c r="L108" s="1106">
        <v>173452207</v>
      </c>
      <c r="M108" s="1106"/>
      <c r="N108" s="1106"/>
      <c r="O108" s="1106"/>
      <c r="P108" s="1106"/>
      <c r="Q108" s="1106"/>
      <c r="R108" s="1106"/>
      <c r="S108" s="1106"/>
      <c r="T108" s="1106"/>
      <c r="U108" s="1106"/>
      <c r="V108" s="1106"/>
      <c r="W108" s="1106"/>
      <c r="X108" s="1106"/>
      <c r="Y108" s="1506">
        <f t="shared" si="124"/>
        <v>682000000</v>
      </c>
      <c r="Z108" s="1506">
        <f t="shared" si="125"/>
        <v>440096274</v>
      </c>
      <c r="AA108" s="1506">
        <f t="shared" si="126"/>
        <v>177235274</v>
      </c>
      <c r="AB108" s="617">
        <f t="shared" si="127"/>
        <v>173452207</v>
      </c>
      <c r="AC108" s="606"/>
    </row>
    <row r="109" spans="1:29" s="635" customFormat="1" ht="27" thickTop="1" thickBot="1">
      <c r="A109" s="624"/>
      <c r="B109" s="624"/>
      <c r="C109" s="624"/>
      <c r="D109" s="624"/>
      <c r="E109" s="624"/>
      <c r="F109" s="624"/>
      <c r="G109" s="624"/>
      <c r="H109" s="896" t="s">
        <v>2344</v>
      </c>
      <c r="I109" s="1490">
        <f>+I110</f>
        <v>1476000000</v>
      </c>
      <c r="J109" s="1490">
        <f t="shared" ref="J109:L109" si="128">+J110</f>
        <v>1428142367</v>
      </c>
      <c r="K109" s="1490">
        <f t="shared" si="128"/>
        <v>1155427704.2</v>
      </c>
      <c r="L109" s="1490">
        <f t="shared" si="128"/>
        <v>1155427704.2</v>
      </c>
      <c r="M109" s="1490">
        <f t="shared" ref="J109:X115" si="129">+M110</f>
        <v>0</v>
      </c>
      <c r="N109" s="1490">
        <f t="shared" si="129"/>
        <v>0</v>
      </c>
      <c r="O109" s="1490">
        <f t="shared" si="129"/>
        <v>0</v>
      </c>
      <c r="P109" s="1490">
        <f t="shared" si="129"/>
        <v>0</v>
      </c>
      <c r="Q109" s="1490">
        <f t="shared" si="129"/>
        <v>0</v>
      </c>
      <c r="R109" s="1490">
        <f t="shared" si="129"/>
        <v>0</v>
      </c>
      <c r="S109" s="1490">
        <f t="shared" si="129"/>
        <v>0</v>
      </c>
      <c r="T109" s="1490">
        <f t="shared" si="129"/>
        <v>0</v>
      </c>
      <c r="U109" s="1490">
        <f t="shared" si="129"/>
        <v>0</v>
      </c>
      <c r="V109" s="1490">
        <f t="shared" si="129"/>
        <v>0</v>
      </c>
      <c r="W109" s="1490">
        <f t="shared" si="129"/>
        <v>0</v>
      </c>
      <c r="X109" s="1490">
        <f t="shared" si="129"/>
        <v>0</v>
      </c>
      <c r="Y109" s="1509">
        <f t="shared" si="97"/>
        <v>1476000000</v>
      </c>
      <c r="Z109" s="1509">
        <f t="shared" si="98"/>
        <v>1428142367</v>
      </c>
      <c r="AA109" s="1509">
        <f t="shared" si="99"/>
        <v>1155427704.2</v>
      </c>
      <c r="AB109" s="628">
        <f t="shared" si="100"/>
        <v>1155427704.2</v>
      </c>
      <c r="AC109" s="1095"/>
    </row>
    <row r="110" spans="1:29" ht="16.5" thickTop="1" thickBot="1">
      <c r="A110" s="637"/>
      <c r="B110" s="637"/>
      <c r="C110" s="637"/>
      <c r="D110" s="637"/>
      <c r="E110" s="637"/>
      <c r="F110" s="637"/>
      <c r="G110" s="637"/>
      <c r="H110" s="646" t="s">
        <v>1741</v>
      </c>
      <c r="I110" s="1490">
        <f>+I111</f>
        <v>1476000000</v>
      </c>
      <c r="J110" s="1490">
        <f t="shared" si="129"/>
        <v>1428142367</v>
      </c>
      <c r="K110" s="1490">
        <f t="shared" si="129"/>
        <v>1155427704.2</v>
      </c>
      <c r="L110" s="1490">
        <f t="shared" si="129"/>
        <v>1155427704.2</v>
      </c>
      <c r="M110" s="1105">
        <f t="shared" si="129"/>
        <v>0</v>
      </c>
      <c r="N110" s="1105">
        <f t="shared" si="129"/>
        <v>0</v>
      </c>
      <c r="O110" s="1105">
        <f t="shared" si="129"/>
        <v>0</v>
      </c>
      <c r="P110" s="1105">
        <f t="shared" si="129"/>
        <v>0</v>
      </c>
      <c r="Q110" s="1105">
        <f t="shared" si="129"/>
        <v>0</v>
      </c>
      <c r="R110" s="1105">
        <f t="shared" si="129"/>
        <v>0</v>
      </c>
      <c r="S110" s="1105">
        <f t="shared" si="129"/>
        <v>0</v>
      </c>
      <c r="T110" s="1105">
        <f t="shared" si="129"/>
        <v>0</v>
      </c>
      <c r="U110" s="1105">
        <f t="shared" si="129"/>
        <v>0</v>
      </c>
      <c r="V110" s="1105">
        <f t="shared" si="129"/>
        <v>0</v>
      </c>
      <c r="W110" s="1105">
        <f t="shared" si="129"/>
        <v>0</v>
      </c>
      <c r="X110" s="1105">
        <f t="shared" si="129"/>
        <v>0</v>
      </c>
      <c r="Y110" s="1512">
        <f t="shared" si="97"/>
        <v>1476000000</v>
      </c>
      <c r="Z110" s="1512">
        <f t="shared" si="98"/>
        <v>1428142367</v>
      </c>
      <c r="AA110" s="1512">
        <f t="shared" si="99"/>
        <v>1155427704.2</v>
      </c>
      <c r="AB110" s="639">
        <f t="shared" si="100"/>
        <v>1155427704.2</v>
      </c>
      <c r="AC110" s="606"/>
    </row>
    <row r="111" spans="1:29" ht="16.5" thickTop="1" thickBot="1">
      <c r="A111" s="612"/>
      <c r="B111" s="612"/>
      <c r="C111" s="612"/>
      <c r="D111" s="612"/>
      <c r="E111" s="613"/>
      <c r="F111" s="613"/>
      <c r="G111" s="612"/>
      <c r="H111" s="647" t="s">
        <v>1742</v>
      </c>
      <c r="I111" s="1490">
        <f>+I112</f>
        <v>1476000000</v>
      </c>
      <c r="J111" s="1490">
        <f t="shared" si="129"/>
        <v>1428142367</v>
      </c>
      <c r="K111" s="1490">
        <f t="shared" si="129"/>
        <v>1155427704.2</v>
      </c>
      <c r="L111" s="1490">
        <f t="shared" si="129"/>
        <v>1155427704.2</v>
      </c>
      <c r="M111" s="1106">
        <f t="shared" si="129"/>
        <v>0</v>
      </c>
      <c r="N111" s="1106">
        <f t="shared" si="129"/>
        <v>0</v>
      </c>
      <c r="O111" s="1106">
        <f t="shared" si="129"/>
        <v>0</v>
      </c>
      <c r="P111" s="1106">
        <f t="shared" si="129"/>
        <v>0</v>
      </c>
      <c r="Q111" s="1106">
        <f t="shared" si="129"/>
        <v>0</v>
      </c>
      <c r="R111" s="1106">
        <f t="shared" si="129"/>
        <v>0</v>
      </c>
      <c r="S111" s="1106">
        <f t="shared" si="129"/>
        <v>0</v>
      </c>
      <c r="T111" s="1106">
        <f t="shared" si="129"/>
        <v>0</v>
      </c>
      <c r="U111" s="1106">
        <f t="shared" si="129"/>
        <v>0</v>
      </c>
      <c r="V111" s="1106">
        <f t="shared" si="129"/>
        <v>0</v>
      </c>
      <c r="W111" s="1106">
        <f t="shared" si="129"/>
        <v>0</v>
      </c>
      <c r="X111" s="1106">
        <f t="shared" si="129"/>
        <v>0</v>
      </c>
      <c r="Y111" s="1506">
        <f t="shared" si="97"/>
        <v>1476000000</v>
      </c>
      <c r="Z111" s="1506">
        <f t="shared" si="98"/>
        <v>1428142367</v>
      </c>
      <c r="AA111" s="1506">
        <f t="shared" si="99"/>
        <v>1155427704.2</v>
      </c>
      <c r="AB111" s="617">
        <f t="shared" si="100"/>
        <v>1155427704.2</v>
      </c>
      <c r="AC111" s="606"/>
    </row>
    <row r="112" spans="1:29" ht="16.5" thickTop="1" thickBot="1">
      <c r="A112" s="612"/>
      <c r="B112" s="612"/>
      <c r="C112" s="612"/>
      <c r="D112" s="612"/>
      <c r="E112" s="613"/>
      <c r="F112" s="613"/>
      <c r="G112" s="612"/>
      <c r="H112" s="647" t="s">
        <v>1743</v>
      </c>
      <c r="I112" s="1490">
        <v>1476000000</v>
      </c>
      <c r="J112" s="1490">
        <v>1428142367</v>
      </c>
      <c r="K112" s="1490">
        <v>1155427704.2</v>
      </c>
      <c r="L112" s="1490">
        <v>1155427704.2</v>
      </c>
      <c r="M112" s="1106"/>
      <c r="N112" s="1106"/>
      <c r="O112" s="1106"/>
      <c r="P112" s="1106"/>
      <c r="Q112" s="1106"/>
      <c r="R112" s="1106"/>
      <c r="S112" s="1106"/>
      <c r="T112" s="1106"/>
      <c r="U112" s="1106"/>
      <c r="V112" s="1106"/>
      <c r="W112" s="1106"/>
      <c r="X112" s="1106"/>
      <c r="Y112" s="1506">
        <f t="shared" si="97"/>
        <v>1476000000</v>
      </c>
      <c r="Z112" s="1506">
        <f t="shared" si="98"/>
        <v>1428142367</v>
      </c>
      <c r="AA112" s="1506">
        <f t="shared" si="99"/>
        <v>1155427704.2</v>
      </c>
      <c r="AB112" s="617">
        <f t="shared" si="100"/>
        <v>1155427704.2</v>
      </c>
      <c r="AC112" s="606"/>
    </row>
    <row r="113" spans="1:29" s="635" customFormat="1" ht="27" thickTop="1" thickBot="1">
      <c r="A113" s="624"/>
      <c r="B113" s="624"/>
      <c r="C113" s="624"/>
      <c r="D113" s="624"/>
      <c r="E113" s="624"/>
      <c r="F113" s="624"/>
      <c r="G113" s="624"/>
      <c r="H113" s="896" t="s">
        <v>2396</v>
      </c>
      <c r="I113" s="1490">
        <f>+I114</f>
        <v>0</v>
      </c>
      <c r="J113" s="1490">
        <f t="shared" ref="J113:L113" si="130">+J114</f>
        <v>0</v>
      </c>
      <c r="K113" s="1490">
        <f t="shared" si="130"/>
        <v>0</v>
      </c>
      <c r="L113" s="1490">
        <f t="shared" si="130"/>
        <v>0</v>
      </c>
      <c r="M113" s="1490">
        <f t="shared" si="129"/>
        <v>5000000000</v>
      </c>
      <c r="N113" s="1490">
        <f t="shared" si="129"/>
        <v>4347761000</v>
      </c>
      <c r="O113" s="1490">
        <f t="shared" si="129"/>
        <v>0</v>
      </c>
      <c r="P113" s="1490">
        <f t="shared" si="129"/>
        <v>0</v>
      </c>
      <c r="Q113" s="1490">
        <f t="shared" si="129"/>
        <v>0</v>
      </c>
      <c r="R113" s="1490">
        <f t="shared" si="129"/>
        <v>0</v>
      </c>
      <c r="S113" s="1490">
        <f t="shared" si="129"/>
        <v>0</v>
      </c>
      <c r="T113" s="1490">
        <f t="shared" si="129"/>
        <v>0</v>
      </c>
      <c r="U113" s="1490">
        <f t="shared" si="129"/>
        <v>0</v>
      </c>
      <c r="V113" s="1490">
        <f t="shared" si="129"/>
        <v>0</v>
      </c>
      <c r="W113" s="1490">
        <f t="shared" si="129"/>
        <v>0</v>
      </c>
      <c r="X113" s="1490">
        <f t="shared" si="129"/>
        <v>0</v>
      </c>
      <c r="Y113" s="1509">
        <f t="shared" ref="Y113:Y116" si="131">+I113+M113+Q113+U113</f>
        <v>5000000000</v>
      </c>
      <c r="Z113" s="1509">
        <f t="shared" ref="Z113:Z116" si="132">+J113+N113+R113+V113</f>
        <v>4347761000</v>
      </c>
      <c r="AA113" s="1509">
        <f t="shared" ref="AA113:AA116" si="133">+K113+O113+S113+W113</f>
        <v>0</v>
      </c>
      <c r="AB113" s="628">
        <f t="shared" ref="AB113:AB116" si="134">+L113+P113+T113+X113</f>
        <v>0</v>
      </c>
      <c r="AC113" s="1095"/>
    </row>
    <row r="114" spans="1:29" ht="16.5" thickTop="1" thickBot="1">
      <c r="A114" s="637"/>
      <c r="B114" s="637"/>
      <c r="C114" s="637"/>
      <c r="D114" s="637"/>
      <c r="E114" s="637"/>
      <c r="F114" s="637"/>
      <c r="G114" s="637"/>
      <c r="H114" s="646" t="s">
        <v>1741</v>
      </c>
      <c r="I114" s="1490">
        <f>+I115</f>
        <v>0</v>
      </c>
      <c r="J114" s="1105">
        <f t="shared" si="129"/>
        <v>0</v>
      </c>
      <c r="K114" s="1105">
        <f t="shared" si="129"/>
        <v>0</v>
      </c>
      <c r="L114" s="1105">
        <f t="shared" si="129"/>
        <v>0</v>
      </c>
      <c r="M114" s="1105">
        <f t="shared" si="129"/>
        <v>5000000000</v>
      </c>
      <c r="N114" s="1105">
        <f t="shared" si="129"/>
        <v>4347761000</v>
      </c>
      <c r="O114" s="1105">
        <f t="shared" si="129"/>
        <v>0</v>
      </c>
      <c r="P114" s="1105">
        <f t="shared" si="129"/>
        <v>0</v>
      </c>
      <c r="Q114" s="1105">
        <f t="shared" si="129"/>
        <v>0</v>
      </c>
      <c r="R114" s="1105">
        <f t="shared" si="129"/>
        <v>0</v>
      </c>
      <c r="S114" s="1105">
        <f t="shared" si="129"/>
        <v>0</v>
      </c>
      <c r="T114" s="1105">
        <f t="shared" si="129"/>
        <v>0</v>
      </c>
      <c r="U114" s="1105">
        <f t="shared" si="129"/>
        <v>0</v>
      </c>
      <c r="V114" s="1105">
        <f t="shared" si="129"/>
        <v>0</v>
      </c>
      <c r="W114" s="1105">
        <f t="shared" si="129"/>
        <v>0</v>
      </c>
      <c r="X114" s="1105">
        <f t="shared" si="129"/>
        <v>0</v>
      </c>
      <c r="Y114" s="1512">
        <f t="shared" si="131"/>
        <v>5000000000</v>
      </c>
      <c r="Z114" s="1512">
        <f t="shared" si="132"/>
        <v>4347761000</v>
      </c>
      <c r="AA114" s="1512">
        <f t="shared" si="133"/>
        <v>0</v>
      </c>
      <c r="AB114" s="639">
        <f t="shared" si="134"/>
        <v>0</v>
      </c>
      <c r="AC114" s="606"/>
    </row>
    <row r="115" spans="1:29" ht="16.5" thickTop="1" thickBot="1">
      <c r="A115" s="612"/>
      <c r="B115" s="612"/>
      <c r="C115" s="612"/>
      <c r="D115" s="612"/>
      <c r="E115" s="613"/>
      <c r="F115" s="613"/>
      <c r="G115" s="612"/>
      <c r="H115" s="647" t="s">
        <v>1742</v>
      </c>
      <c r="I115" s="1490">
        <f>+I116</f>
        <v>0</v>
      </c>
      <c r="J115" s="1106">
        <f t="shared" si="129"/>
        <v>0</v>
      </c>
      <c r="K115" s="1106">
        <f t="shared" si="129"/>
        <v>0</v>
      </c>
      <c r="L115" s="1106">
        <f t="shared" si="129"/>
        <v>0</v>
      </c>
      <c r="M115" s="1106">
        <f t="shared" si="129"/>
        <v>5000000000</v>
      </c>
      <c r="N115" s="1106">
        <f t="shared" si="129"/>
        <v>4347761000</v>
      </c>
      <c r="O115" s="1106">
        <f t="shared" si="129"/>
        <v>0</v>
      </c>
      <c r="P115" s="1106">
        <f t="shared" si="129"/>
        <v>0</v>
      </c>
      <c r="Q115" s="1106">
        <f t="shared" si="129"/>
        <v>0</v>
      </c>
      <c r="R115" s="1106">
        <f t="shared" si="129"/>
        <v>0</v>
      </c>
      <c r="S115" s="1106">
        <f t="shared" si="129"/>
        <v>0</v>
      </c>
      <c r="T115" s="1106">
        <f t="shared" si="129"/>
        <v>0</v>
      </c>
      <c r="U115" s="1106">
        <f t="shared" si="129"/>
        <v>0</v>
      </c>
      <c r="V115" s="1106">
        <f t="shared" si="129"/>
        <v>0</v>
      </c>
      <c r="W115" s="1106">
        <f t="shared" si="129"/>
        <v>0</v>
      </c>
      <c r="X115" s="1106">
        <f t="shared" si="129"/>
        <v>0</v>
      </c>
      <c r="Y115" s="1506">
        <f t="shared" si="131"/>
        <v>5000000000</v>
      </c>
      <c r="Z115" s="1506">
        <f t="shared" si="132"/>
        <v>4347761000</v>
      </c>
      <c r="AA115" s="1506">
        <f t="shared" si="133"/>
        <v>0</v>
      </c>
      <c r="AB115" s="617">
        <f t="shared" si="134"/>
        <v>0</v>
      </c>
      <c r="AC115" s="606"/>
    </row>
    <row r="116" spans="1:29" ht="16.5" thickTop="1" thickBot="1">
      <c r="A116" s="612"/>
      <c r="B116" s="612"/>
      <c r="C116" s="612"/>
      <c r="D116" s="612"/>
      <c r="E116" s="613"/>
      <c r="F116" s="613"/>
      <c r="G116" s="612"/>
      <c r="H116" s="647" t="s">
        <v>1743</v>
      </c>
      <c r="I116" s="1490"/>
      <c r="J116" s="1106"/>
      <c r="K116" s="1106"/>
      <c r="L116" s="1106"/>
      <c r="M116" s="1106">
        <v>5000000000</v>
      </c>
      <c r="N116" s="1106">
        <v>4347761000</v>
      </c>
      <c r="O116" s="1106">
        <v>0</v>
      </c>
      <c r="P116" s="1106">
        <v>0</v>
      </c>
      <c r="Q116" s="1106"/>
      <c r="R116" s="1106"/>
      <c r="S116" s="1106"/>
      <c r="T116" s="1106"/>
      <c r="U116" s="1106"/>
      <c r="V116" s="1106"/>
      <c r="W116" s="1106"/>
      <c r="X116" s="1106"/>
      <c r="Y116" s="1506">
        <f t="shared" si="131"/>
        <v>5000000000</v>
      </c>
      <c r="Z116" s="1506">
        <f t="shared" si="132"/>
        <v>4347761000</v>
      </c>
      <c r="AA116" s="1506">
        <f t="shared" si="133"/>
        <v>0</v>
      </c>
      <c r="AB116" s="617">
        <f t="shared" si="134"/>
        <v>0</v>
      </c>
      <c r="AC116" s="606"/>
    </row>
    <row r="117" spans="1:29" s="635" customFormat="1" ht="16.5" thickTop="1" thickBot="1">
      <c r="A117" s="624"/>
      <c r="B117" s="624"/>
      <c r="C117" s="624"/>
      <c r="D117" s="624"/>
      <c r="E117" s="624"/>
      <c r="F117" s="624"/>
      <c r="G117" s="624"/>
      <c r="H117" s="1094" t="s">
        <v>2345</v>
      </c>
      <c r="I117" s="1500">
        <f>+I118</f>
        <v>5236000000</v>
      </c>
      <c r="J117" s="1500">
        <f t="shared" ref="J117:L118" si="135">+J118</f>
        <v>4931582636.2600002</v>
      </c>
      <c r="K117" s="1500">
        <f t="shared" si="135"/>
        <v>3615582636.2600002</v>
      </c>
      <c r="L117" s="1500">
        <f t="shared" si="135"/>
        <v>3333046705.7600002</v>
      </c>
      <c r="M117" s="1500">
        <f t="shared" ref="J117:X117" si="136">+M118+M185</f>
        <v>0</v>
      </c>
      <c r="N117" s="1500">
        <f t="shared" si="136"/>
        <v>0</v>
      </c>
      <c r="O117" s="1500">
        <f t="shared" si="136"/>
        <v>0</v>
      </c>
      <c r="P117" s="1500">
        <f t="shared" si="136"/>
        <v>0</v>
      </c>
      <c r="Q117" s="1500">
        <f t="shared" si="136"/>
        <v>0</v>
      </c>
      <c r="R117" s="1500">
        <f t="shared" si="136"/>
        <v>0</v>
      </c>
      <c r="S117" s="1500">
        <f t="shared" si="136"/>
        <v>0</v>
      </c>
      <c r="T117" s="1500">
        <f t="shared" si="136"/>
        <v>0</v>
      </c>
      <c r="U117" s="1500">
        <f t="shared" si="136"/>
        <v>0</v>
      </c>
      <c r="V117" s="1500">
        <f t="shared" si="136"/>
        <v>0</v>
      </c>
      <c r="W117" s="1500">
        <f t="shared" si="136"/>
        <v>0</v>
      </c>
      <c r="X117" s="1500">
        <f t="shared" si="136"/>
        <v>0</v>
      </c>
      <c r="Y117" s="1517">
        <f t="shared" si="97"/>
        <v>5236000000</v>
      </c>
      <c r="Z117" s="1517">
        <f t="shared" si="98"/>
        <v>4931582636.2600002</v>
      </c>
      <c r="AA117" s="1517">
        <f t="shared" si="99"/>
        <v>3615582636.2600002</v>
      </c>
      <c r="AB117" s="1096">
        <f t="shared" si="100"/>
        <v>3333046705.7600002</v>
      </c>
      <c r="AC117" s="1095"/>
    </row>
    <row r="118" spans="1:29" s="635" customFormat="1" ht="27" thickTop="1" thickBot="1">
      <c r="A118" s="624"/>
      <c r="B118" s="624"/>
      <c r="C118" s="624"/>
      <c r="D118" s="624"/>
      <c r="E118" s="624"/>
      <c r="F118" s="624"/>
      <c r="G118" s="624"/>
      <c r="H118" s="896" t="s">
        <v>2346</v>
      </c>
      <c r="I118" s="1490">
        <f>+I119</f>
        <v>5236000000</v>
      </c>
      <c r="J118" s="1490">
        <f t="shared" si="135"/>
        <v>4931582636.2600002</v>
      </c>
      <c r="K118" s="1490">
        <f t="shared" si="135"/>
        <v>3615582636.2600002</v>
      </c>
      <c r="L118" s="1490">
        <f t="shared" si="135"/>
        <v>3333046705.7600002</v>
      </c>
      <c r="M118" s="1490">
        <f t="shared" ref="J118:X120" si="137">+M119</f>
        <v>0</v>
      </c>
      <c r="N118" s="1490">
        <f t="shared" si="137"/>
        <v>0</v>
      </c>
      <c r="O118" s="1490">
        <f t="shared" si="137"/>
        <v>0</v>
      </c>
      <c r="P118" s="1490">
        <f t="shared" si="137"/>
        <v>0</v>
      </c>
      <c r="Q118" s="1490">
        <f t="shared" si="137"/>
        <v>0</v>
      </c>
      <c r="R118" s="1490">
        <f t="shared" si="137"/>
        <v>0</v>
      </c>
      <c r="S118" s="1490">
        <f t="shared" si="137"/>
        <v>0</v>
      </c>
      <c r="T118" s="1490">
        <f t="shared" si="137"/>
        <v>0</v>
      </c>
      <c r="U118" s="1490">
        <f t="shared" si="137"/>
        <v>0</v>
      </c>
      <c r="V118" s="1490">
        <f t="shared" si="137"/>
        <v>0</v>
      </c>
      <c r="W118" s="1490">
        <f t="shared" si="137"/>
        <v>0</v>
      </c>
      <c r="X118" s="1490">
        <f t="shared" si="137"/>
        <v>0</v>
      </c>
      <c r="Y118" s="1509">
        <f t="shared" si="97"/>
        <v>5236000000</v>
      </c>
      <c r="Z118" s="1509">
        <f t="shared" si="98"/>
        <v>4931582636.2600002</v>
      </c>
      <c r="AA118" s="1509">
        <f t="shared" si="99"/>
        <v>3615582636.2600002</v>
      </c>
      <c r="AB118" s="628">
        <f t="shared" si="100"/>
        <v>3333046705.7600002</v>
      </c>
      <c r="AC118" s="1095"/>
    </row>
    <row r="119" spans="1:29" ht="16.5" thickTop="1" thickBot="1">
      <c r="A119" s="637"/>
      <c r="B119" s="637"/>
      <c r="C119" s="637"/>
      <c r="D119" s="637"/>
      <c r="E119" s="637"/>
      <c r="F119" s="637"/>
      <c r="G119" s="637"/>
      <c r="H119" s="646" t="s">
        <v>1741</v>
      </c>
      <c r="I119" s="1490">
        <f>+I120</f>
        <v>5236000000</v>
      </c>
      <c r="J119" s="1490">
        <f t="shared" si="137"/>
        <v>4931582636.2600002</v>
      </c>
      <c r="K119" s="1490">
        <f t="shared" si="137"/>
        <v>3615582636.2600002</v>
      </c>
      <c r="L119" s="1490">
        <f t="shared" si="137"/>
        <v>3333046705.7600002</v>
      </c>
      <c r="M119" s="1105">
        <f t="shared" si="137"/>
        <v>0</v>
      </c>
      <c r="N119" s="1105">
        <f t="shared" si="137"/>
        <v>0</v>
      </c>
      <c r="O119" s="1105">
        <f t="shared" si="137"/>
        <v>0</v>
      </c>
      <c r="P119" s="1105">
        <f t="shared" si="137"/>
        <v>0</v>
      </c>
      <c r="Q119" s="1105">
        <f t="shared" si="137"/>
        <v>0</v>
      </c>
      <c r="R119" s="1105">
        <f t="shared" si="137"/>
        <v>0</v>
      </c>
      <c r="S119" s="1105">
        <f t="shared" si="137"/>
        <v>0</v>
      </c>
      <c r="T119" s="1105">
        <f t="shared" si="137"/>
        <v>0</v>
      </c>
      <c r="U119" s="1105">
        <f t="shared" si="137"/>
        <v>0</v>
      </c>
      <c r="V119" s="1105">
        <f t="shared" si="137"/>
        <v>0</v>
      </c>
      <c r="W119" s="1105">
        <f t="shared" si="137"/>
        <v>0</v>
      </c>
      <c r="X119" s="1105">
        <f t="shared" si="137"/>
        <v>0</v>
      </c>
      <c r="Y119" s="1512">
        <f t="shared" si="97"/>
        <v>5236000000</v>
      </c>
      <c r="Z119" s="1512">
        <f t="shared" si="98"/>
        <v>4931582636.2600002</v>
      </c>
      <c r="AA119" s="1512">
        <f t="shared" si="99"/>
        <v>3615582636.2600002</v>
      </c>
      <c r="AB119" s="639">
        <f t="shared" si="100"/>
        <v>3333046705.7600002</v>
      </c>
      <c r="AC119" s="606"/>
    </row>
    <row r="120" spans="1:29" ht="16.5" thickTop="1" thickBot="1">
      <c r="A120" s="612"/>
      <c r="B120" s="612"/>
      <c r="C120" s="614"/>
      <c r="D120" s="612"/>
      <c r="E120" s="613"/>
      <c r="F120" s="612"/>
      <c r="G120" s="612"/>
      <c r="H120" s="647" t="s">
        <v>1742</v>
      </c>
      <c r="I120" s="1490">
        <f>+I121</f>
        <v>5236000000</v>
      </c>
      <c r="J120" s="1490">
        <f t="shared" si="137"/>
        <v>4931582636.2600002</v>
      </c>
      <c r="K120" s="1490">
        <f t="shared" si="137"/>
        <v>3615582636.2600002</v>
      </c>
      <c r="L120" s="1490">
        <f t="shared" si="137"/>
        <v>3333046705.7600002</v>
      </c>
      <c r="M120" s="1106">
        <f t="shared" si="137"/>
        <v>0</v>
      </c>
      <c r="N120" s="1106">
        <f t="shared" si="137"/>
        <v>0</v>
      </c>
      <c r="O120" s="1106">
        <f t="shared" si="137"/>
        <v>0</v>
      </c>
      <c r="P120" s="1106">
        <f t="shared" si="137"/>
        <v>0</v>
      </c>
      <c r="Q120" s="1106">
        <f t="shared" si="137"/>
        <v>0</v>
      </c>
      <c r="R120" s="1106">
        <f t="shared" si="137"/>
        <v>0</v>
      </c>
      <c r="S120" s="1106">
        <f t="shared" si="137"/>
        <v>0</v>
      </c>
      <c r="T120" s="1106">
        <f t="shared" si="137"/>
        <v>0</v>
      </c>
      <c r="U120" s="1106">
        <f t="shared" si="137"/>
        <v>0</v>
      </c>
      <c r="V120" s="1106">
        <f t="shared" si="137"/>
        <v>0</v>
      </c>
      <c r="W120" s="1106">
        <f t="shared" si="137"/>
        <v>0</v>
      </c>
      <c r="X120" s="1106">
        <f t="shared" si="137"/>
        <v>0</v>
      </c>
      <c r="Y120" s="1506">
        <f t="shared" si="97"/>
        <v>5236000000</v>
      </c>
      <c r="Z120" s="1506">
        <f t="shared" si="98"/>
        <v>4931582636.2600002</v>
      </c>
      <c r="AA120" s="1506">
        <f t="shared" si="99"/>
        <v>3615582636.2600002</v>
      </c>
      <c r="AB120" s="617">
        <f t="shared" si="100"/>
        <v>3333046705.7600002</v>
      </c>
      <c r="AC120" s="606"/>
    </row>
    <row r="121" spans="1:29" ht="16.5" thickTop="1" thickBot="1">
      <c r="A121" s="612"/>
      <c r="B121" s="612"/>
      <c r="C121" s="614"/>
      <c r="D121" s="612"/>
      <c r="E121" s="613"/>
      <c r="F121" s="613"/>
      <c r="G121" s="612"/>
      <c r="H121" s="647" t="s">
        <v>1743</v>
      </c>
      <c r="I121" s="1490">
        <v>5236000000</v>
      </c>
      <c r="J121" s="1490">
        <v>4931582636.2600002</v>
      </c>
      <c r="K121" s="1490">
        <v>3615582636.2600002</v>
      </c>
      <c r="L121" s="1490">
        <v>3333046705.7600002</v>
      </c>
      <c r="M121" s="1106"/>
      <c r="N121" s="1106"/>
      <c r="O121" s="1106"/>
      <c r="P121" s="1106"/>
      <c r="Q121" s="1106"/>
      <c r="R121" s="1106"/>
      <c r="S121" s="1106"/>
      <c r="T121" s="1106"/>
      <c r="U121" s="1106"/>
      <c r="V121" s="1106"/>
      <c r="W121" s="1106"/>
      <c r="X121" s="1106"/>
      <c r="Y121" s="1506">
        <f t="shared" si="97"/>
        <v>5236000000</v>
      </c>
      <c r="Z121" s="1506">
        <f t="shared" si="98"/>
        <v>4931582636.2600002</v>
      </c>
      <c r="AA121" s="1506">
        <f t="shared" si="99"/>
        <v>3615582636.2600002</v>
      </c>
      <c r="AB121" s="617">
        <f t="shared" si="100"/>
        <v>3333046705.7600002</v>
      </c>
      <c r="AC121" s="606"/>
    </row>
    <row r="122" spans="1:29" ht="27" thickTop="1" thickBot="1">
      <c r="A122" s="643"/>
      <c r="B122" s="607"/>
      <c r="C122" s="607"/>
      <c r="D122" s="607"/>
      <c r="E122" s="643"/>
      <c r="F122" s="643"/>
      <c r="G122" s="643"/>
      <c r="H122" s="894" t="s">
        <v>2348</v>
      </c>
      <c r="I122" s="1490">
        <f>+I123</f>
        <v>200000000</v>
      </c>
      <c r="J122" s="1490">
        <f t="shared" ref="J122:L122" si="138">+J123</f>
        <v>167908010</v>
      </c>
      <c r="K122" s="1490">
        <f t="shared" si="138"/>
        <v>167908010</v>
      </c>
      <c r="L122" s="1490">
        <f t="shared" si="138"/>
        <v>117908010</v>
      </c>
      <c r="M122" s="1497">
        <f t="shared" ref="J122:X122" si="139">+M124+M211</f>
        <v>0</v>
      </c>
      <c r="N122" s="1497">
        <f t="shared" si="139"/>
        <v>0</v>
      </c>
      <c r="O122" s="1497">
        <f t="shared" si="139"/>
        <v>0</v>
      </c>
      <c r="P122" s="1497">
        <f t="shared" si="139"/>
        <v>0</v>
      </c>
      <c r="Q122" s="1497">
        <f t="shared" si="139"/>
        <v>0</v>
      </c>
      <c r="R122" s="1497">
        <f t="shared" si="139"/>
        <v>0</v>
      </c>
      <c r="S122" s="1497">
        <f t="shared" si="139"/>
        <v>0</v>
      </c>
      <c r="T122" s="1497">
        <f t="shared" si="139"/>
        <v>0</v>
      </c>
      <c r="U122" s="1497">
        <v>0</v>
      </c>
      <c r="V122" s="1497">
        <v>0</v>
      </c>
      <c r="W122" s="1497">
        <v>0</v>
      </c>
      <c r="X122" s="1497">
        <v>0</v>
      </c>
      <c r="Y122" s="1516">
        <f t="shared" si="97"/>
        <v>200000000</v>
      </c>
      <c r="Z122" s="1516">
        <f t="shared" si="98"/>
        <v>167908010</v>
      </c>
      <c r="AA122" s="1516">
        <f t="shared" si="99"/>
        <v>167908010</v>
      </c>
      <c r="AB122" s="645">
        <f t="shared" si="100"/>
        <v>117908010</v>
      </c>
      <c r="AC122" s="606"/>
    </row>
    <row r="123" spans="1:29" s="635" customFormat="1" ht="16.5" thickTop="1" thickBot="1">
      <c r="A123" s="624"/>
      <c r="B123" s="632"/>
      <c r="C123" s="632"/>
      <c r="D123" s="632"/>
      <c r="E123" s="624"/>
      <c r="F123" s="624"/>
      <c r="G123" s="624"/>
      <c r="H123" s="1094" t="s">
        <v>2349</v>
      </c>
      <c r="I123" s="1490">
        <f>+I124+I128+I132+I136</f>
        <v>200000000</v>
      </c>
      <c r="J123" s="1490">
        <f t="shared" ref="J123:L123" si="140">+J124+J128+J132+J136</f>
        <v>167908010</v>
      </c>
      <c r="K123" s="1490">
        <f t="shared" si="140"/>
        <v>167908010</v>
      </c>
      <c r="L123" s="1490">
        <f t="shared" si="140"/>
        <v>117908010</v>
      </c>
      <c r="M123" s="1490">
        <f t="shared" ref="J123:AB123" si="141">+M124+M128+M132+M136</f>
        <v>4500000000</v>
      </c>
      <c r="N123" s="1490">
        <f t="shared" si="141"/>
        <v>4499327908</v>
      </c>
      <c r="O123" s="1490">
        <f t="shared" si="141"/>
        <v>0</v>
      </c>
      <c r="P123" s="1490">
        <f t="shared" si="141"/>
        <v>0</v>
      </c>
      <c r="Q123" s="1490">
        <f t="shared" si="141"/>
        <v>0</v>
      </c>
      <c r="R123" s="1490">
        <f t="shared" si="141"/>
        <v>0</v>
      </c>
      <c r="S123" s="1490">
        <f t="shared" si="141"/>
        <v>0</v>
      </c>
      <c r="T123" s="1490">
        <f t="shared" si="141"/>
        <v>0</v>
      </c>
      <c r="U123" s="1490">
        <f t="shared" si="141"/>
        <v>0</v>
      </c>
      <c r="V123" s="1490">
        <f t="shared" si="141"/>
        <v>0</v>
      </c>
      <c r="W123" s="1490">
        <f t="shared" si="141"/>
        <v>0</v>
      </c>
      <c r="X123" s="1490">
        <f t="shared" si="141"/>
        <v>0</v>
      </c>
      <c r="Y123" s="1490">
        <f t="shared" si="141"/>
        <v>4700000000</v>
      </c>
      <c r="Z123" s="1490">
        <f t="shared" si="141"/>
        <v>4667235918</v>
      </c>
      <c r="AA123" s="1490">
        <f t="shared" si="141"/>
        <v>167908010</v>
      </c>
      <c r="AB123" s="627">
        <f t="shared" si="141"/>
        <v>117908010</v>
      </c>
      <c r="AC123" s="1095"/>
    </row>
    <row r="124" spans="1:29" s="635" customFormat="1" ht="27" thickTop="1" thickBot="1">
      <c r="A124" s="624"/>
      <c r="B124" s="624"/>
      <c r="C124" s="624"/>
      <c r="D124" s="624"/>
      <c r="E124" s="624"/>
      <c r="F124" s="624"/>
      <c r="G124" s="624"/>
      <c r="H124" s="896" t="s">
        <v>2370</v>
      </c>
      <c r="I124" s="1490">
        <f>+I125</f>
        <v>100000000</v>
      </c>
      <c r="J124" s="1490">
        <f t="shared" ref="J124:L124" si="142">+J125</f>
        <v>67908010</v>
      </c>
      <c r="K124" s="1490">
        <f t="shared" si="142"/>
        <v>67908010</v>
      </c>
      <c r="L124" s="1490">
        <f t="shared" si="142"/>
        <v>67908010</v>
      </c>
      <c r="M124" s="1490">
        <f t="shared" ref="J124:X126" si="143">+M125</f>
        <v>0</v>
      </c>
      <c r="N124" s="1490">
        <f t="shared" si="143"/>
        <v>0</v>
      </c>
      <c r="O124" s="1490">
        <f t="shared" si="143"/>
        <v>0</v>
      </c>
      <c r="P124" s="1490">
        <f t="shared" si="143"/>
        <v>0</v>
      </c>
      <c r="Q124" s="1490">
        <f t="shared" si="143"/>
        <v>0</v>
      </c>
      <c r="R124" s="1490">
        <f t="shared" si="143"/>
        <v>0</v>
      </c>
      <c r="S124" s="1490">
        <f t="shared" si="143"/>
        <v>0</v>
      </c>
      <c r="T124" s="1490">
        <f t="shared" si="143"/>
        <v>0</v>
      </c>
      <c r="U124" s="1490">
        <f t="shared" si="143"/>
        <v>0</v>
      </c>
      <c r="V124" s="1490">
        <f t="shared" si="143"/>
        <v>0</v>
      </c>
      <c r="W124" s="1490">
        <f t="shared" si="143"/>
        <v>0</v>
      </c>
      <c r="X124" s="1490">
        <f t="shared" si="143"/>
        <v>0</v>
      </c>
      <c r="Y124" s="1509">
        <f t="shared" ref="Y124:Y131" si="144">+I124+M124+Q124+U124</f>
        <v>100000000</v>
      </c>
      <c r="Z124" s="1509">
        <f t="shared" ref="Z124:Z131" si="145">+J124+N124+R124+V124</f>
        <v>67908010</v>
      </c>
      <c r="AA124" s="1509">
        <f t="shared" ref="AA124:AA131" si="146">+K124+O124+S124+W124</f>
        <v>67908010</v>
      </c>
      <c r="AB124" s="628">
        <f t="shared" ref="AB124:AB131" si="147">+L124+P124+T124+X124</f>
        <v>67908010</v>
      </c>
      <c r="AC124" s="1095"/>
    </row>
    <row r="125" spans="1:29" ht="16.5" thickTop="1" thickBot="1">
      <c r="A125" s="637"/>
      <c r="B125" s="637"/>
      <c r="C125" s="637"/>
      <c r="D125" s="637"/>
      <c r="E125" s="637"/>
      <c r="F125" s="637"/>
      <c r="G125" s="637"/>
      <c r="H125" s="646" t="s">
        <v>1741</v>
      </c>
      <c r="I125" s="1490">
        <f>+I126</f>
        <v>100000000</v>
      </c>
      <c r="J125" s="1490">
        <f t="shared" si="143"/>
        <v>67908010</v>
      </c>
      <c r="K125" s="1490">
        <f t="shared" si="143"/>
        <v>67908010</v>
      </c>
      <c r="L125" s="1490">
        <f t="shared" si="143"/>
        <v>67908010</v>
      </c>
      <c r="M125" s="1105">
        <f t="shared" si="143"/>
        <v>0</v>
      </c>
      <c r="N125" s="1105">
        <f t="shared" si="143"/>
        <v>0</v>
      </c>
      <c r="O125" s="1105">
        <f t="shared" si="143"/>
        <v>0</v>
      </c>
      <c r="P125" s="1105">
        <f t="shared" si="143"/>
        <v>0</v>
      </c>
      <c r="Q125" s="1105">
        <f t="shared" si="143"/>
        <v>0</v>
      </c>
      <c r="R125" s="1105">
        <f t="shared" si="143"/>
        <v>0</v>
      </c>
      <c r="S125" s="1105">
        <f t="shared" si="143"/>
        <v>0</v>
      </c>
      <c r="T125" s="1105">
        <f t="shared" si="143"/>
        <v>0</v>
      </c>
      <c r="U125" s="1105">
        <f t="shared" si="143"/>
        <v>0</v>
      </c>
      <c r="V125" s="1105">
        <f t="shared" si="143"/>
        <v>0</v>
      </c>
      <c r="W125" s="1105">
        <f t="shared" si="143"/>
        <v>0</v>
      </c>
      <c r="X125" s="1105">
        <f t="shared" si="143"/>
        <v>0</v>
      </c>
      <c r="Y125" s="1512">
        <f t="shared" si="144"/>
        <v>100000000</v>
      </c>
      <c r="Z125" s="1512">
        <f t="shared" si="145"/>
        <v>67908010</v>
      </c>
      <c r="AA125" s="1512">
        <f t="shared" si="146"/>
        <v>67908010</v>
      </c>
      <c r="AB125" s="639">
        <f t="shared" si="147"/>
        <v>67908010</v>
      </c>
      <c r="AC125" s="606"/>
    </row>
    <row r="126" spans="1:29" ht="16.5" thickTop="1" thickBot="1">
      <c r="A126" s="612"/>
      <c r="B126" s="612"/>
      <c r="C126" s="612"/>
      <c r="D126" s="612"/>
      <c r="E126" s="613"/>
      <c r="F126" s="613"/>
      <c r="G126" s="612"/>
      <c r="H126" s="647" t="s">
        <v>1742</v>
      </c>
      <c r="I126" s="1490">
        <f>+I127</f>
        <v>100000000</v>
      </c>
      <c r="J126" s="1490">
        <f t="shared" si="143"/>
        <v>67908010</v>
      </c>
      <c r="K126" s="1490">
        <f t="shared" si="143"/>
        <v>67908010</v>
      </c>
      <c r="L126" s="1490">
        <f t="shared" si="143"/>
        <v>67908010</v>
      </c>
      <c r="M126" s="1106">
        <f t="shared" si="143"/>
        <v>0</v>
      </c>
      <c r="N126" s="1106">
        <f t="shared" si="143"/>
        <v>0</v>
      </c>
      <c r="O126" s="1106">
        <f t="shared" si="143"/>
        <v>0</v>
      </c>
      <c r="P126" s="1106">
        <f t="shared" si="143"/>
        <v>0</v>
      </c>
      <c r="Q126" s="1106">
        <f t="shared" si="143"/>
        <v>0</v>
      </c>
      <c r="R126" s="1106">
        <f t="shared" si="143"/>
        <v>0</v>
      </c>
      <c r="S126" s="1106">
        <f t="shared" si="143"/>
        <v>0</v>
      </c>
      <c r="T126" s="1106">
        <f t="shared" si="143"/>
        <v>0</v>
      </c>
      <c r="U126" s="1106">
        <f t="shared" si="143"/>
        <v>0</v>
      </c>
      <c r="V126" s="1106">
        <f t="shared" si="143"/>
        <v>0</v>
      </c>
      <c r="W126" s="1106">
        <f t="shared" si="143"/>
        <v>0</v>
      </c>
      <c r="X126" s="1106">
        <f t="shared" si="143"/>
        <v>0</v>
      </c>
      <c r="Y126" s="1506">
        <f t="shared" si="144"/>
        <v>100000000</v>
      </c>
      <c r="Z126" s="1506">
        <f t="shared" si="145"/>
        <v>67908010</v>
      </c>
      <c r="AA126" s="1506">
        <f t="shared" si="146"/>
        <v>67908010</v>
      </c>
      <c r="AB126" s="617">
        <f t="shared" si="147"/>
        <v>67908010</v>
      </c>
      <c r="AC126" s="606"/>
    </row>
    <row r="127" spans="1:29" ht="16.5" thickTop="1" thickBot="1">
      <c r="A127" s="612"/>
      <c r="B127" s="612"/>
      <c r="C127" s="612"/>
      <c r="D127" s="612"/>
      <c r="E127" s="613"/>
      <c r="F127" s="613"/>
      <c r="G127" s="613"/>
      <c r="H127" s="647" t="s">
        <v>1743</v>
      </c>
      <c r="I127" s="1490">
        <v>100000000</v>
      </c>
      <c r="J127" s="1490">
        <v>67908010</v>
      </c>
      <c r="K127" s="1490">
        <v>67908010</v>
      </c>
      <c r="L127" s="1490">
        <v>67908010</v>
      </c>
      <c r="M127" s="1106"/>
      <c r="N127" s="1106"/>
      <c r="O127" s="1106"/>
      <c r="P127" s="1106"/>
      <c r="Q127" s="1106"/>
      <c r="R127" s="1106"/>
      <c r="S127" s="1106"/>
      <c r="T127" s="1106"/>
      <c r="U127" s="1106"/>
      <c r="V127" s="1106"/>
      <c r="W127" s="1106"/>
      <c r="X127" s="1106"/>
      <c r="Y127" s="1506">
        <f t="shared" si="144"/>
        <v>100000000</v>
      </c>
      <c r="Z127" s="1506">
        <f t="shared" si="145"/>
        <v>67908010</v>
      </c>
      <c r="AA127" s="1506">
        <f t="shared" si="146"/>
        <v>67908010</v>
      </c>
      <c r="AB127" s="617">
        <f t="shared" si="147"/>
        <v>67908010</v>
      </c>
      <c r="AC127" s="606"/>
    </row>
    <row r="128" spans="1:29" s="635" customFormat="1" ht="27" thickTop="1" thickBot="1">
      <c r="A128" s="1097"/>
      <c r="B128" s="1097"/>
      <c r="C128" s="1097"/>
      <c r="D128" s="1097"/>
      <c r="E128" s="1097"/>
      <c r="F128" s="1097"/>
      <c r="G128" s="1098"/>
      <c r="H128" s="896" t="s">
        <v>2350</v>
      </c>
      <c r="I128" s="1501">
        <f>+I129</f>
        <v>50000000</v>
      </c>
      <c r="J128" s="1501">
        <f t="shared" ref="J128:L128" si="148">+J129</f>
        <v>50000000</v>
      </c>
      <c r="K128" s="1501">
        <f t="shared" si="148"/>
        <v>50000000</v>
      </c>
      <c r="L128" s="1501">
        <f t="shared" si="148"/>
        <v>50000000</v>
      </c>
      <c r="M128" s="1501">
        <f t="shared" ref="J128:X150" si="149">+M129</f>
        <v>0</v>
      </c>
      <c r="N128" s="1501">
        <f t="shared" si="149"/>
        <v>0</v>
      </c>
      <c r="O128" s="1501">
        <f t="shared" si="149"/>
        <v>0</v>
      </c>
      <c r="P128" s="1501">
        <f t="shared" si="149"/>
        <v>0</v>
      </c>
      <c r="Q128" s="1501">
        <f t="shared" si="149"/>
        <v>0</v>
      </c>
      <c r="R128" s="1501">
        <f t="shared" si="149"/>
        <v>0</v>
      </c>
      <c r="S128" s="1501">
        <f t="shared" si="149"/>
        <v>0</v>
      </c>
      <c r="T128" s="1501">
        <f t="shared" si="149"/>
        <v>0</v>
      </c>
      <c r="U128" s="1501">
        <f t="shared" si="149"/>
        <v>0</v>
      </c>
      <c r="V128" s="1501">
        <f t="shared" si="149"/>
        <v>0</v>
      </c>
      <c r="W128" s="1501">
        <f t="shared" si="149"/>
        <v>0</v>
      </c>
      <c r="X128" s="1501">
        <f t="shared" si="149"/>
        <v>0</v>
      </c>
      <c r="Y128" s="1518">
        <f t="shared" si="144"/>
        <v>50000000</v>
      </c>
      <c r="Z128" s="1518">
        <f t="shared" si="145"/>
        <v>50000000</v>
      </c>
      <c r="AA128" s="1518">
        <f t="shared" si="146"/>
        <v>50000000</v>
      </c>
      <c r="AB128" s="1099">
        <f t="shared" si="147"/>
        <v>50000000</v>
      </c>
      <c r="AC128" s="1095"/>
    </row>
    <row r="129" spans="1:29" ht="16.5" thickTop="1" thickBot="1">
      <c r="A129" s="649"/>
      <c r="B129" s="649"/>
      <c r="C129" s="649"/>
      <c r="D129" s="649"/>
      <c r="E129" s="637"/>
      <c r="F129" s="637"/>
      <c r="G129" s="637"/>
      <c r="H129" s="646" t="s">
        <v>1741</v>
      </c>
      <c r="I129" s="1490">
        <f>+I130</f>
        <v>50000000</v>
      </c>
      <c r="J129" s="1105">
        <f t="shared" si="149"/>
        <v>50000000</v>
      </c>
      <c r="K129" s="1105">
        <f t="shared" si="149"/>
        <v>50000000</v>
      </c>
      <c r="L129" s="1105">
        <f t="shared" si="149"/>
        <v>50000000</v>
      </c>
      <c r="M129" s="1105">
        <f t="shared" si="149"/>
        <v>0</v>
      </c>
      <c r="N129" s="1105">
        <f t="shared" si="149"/>
        <v>0</v>
      </c>
      <c r="O129" s="1105">
        <f t="shared" si="149"/>
        <v>0</v>
      </c>
      <c r="P129" s="1105">
        <f t="shared" si="149"/>
        <v>0</v>
      </c>
      <c r="Q129" s="1105">
        <f t="shared" si="149"/>
        <v>0</v>
      </c>
      <c r="R129" s="1105">
        <f t="shared" si="149"/>
        <v>0</v>
      </c>
      <c r="S129" s="1105">
        <f t="shared" si="149"/>
        <v>0</v>
      </c>
      <c r="T129" s="1105">
        <f t="shared" si="149"/>
        <v>0</v>
      </c>
      <c r="U129" s="1105">
        <f t="shared" si="149"/>
        <v>0</v>
      </c>
      <c r="V129" s="1105">
        <f t="shared" si="149"/>
        <v>0</v>
      </c>
      <c r="W129" s="1105">
        <f t="shared" si="149"/>
        <v>0</v>
      </c>
      <c r="X129" s="1105">
        <f t="shared" si="149"/>
        <v>0</v>
      </c>
      <c r="Y129" s="1512">
        <f t="shared" si="144"/>
        <v>50000000</v>
      </c>
      <c r="Z129" s="1512">
        <f t="shared" si="145"/>
        <v>50000000</v>
      </c>
      <c r="AA129" s="1512">
        <f t="shared" si="146"/>
        <v>50000000</v>
      </c>
      <c r="AB129" s="639">
        <f t="shared" si="147"/>
        <v>50000000</v>
      </c>
      <c r="AC129" s="606"/>
    </row>
    <row r="130" spans="1:29" ht="16.5" thickTop="1" thickBot="1">
      <c r="A130" s="612"/>
      <c r="B130" s="612"/>
      <c r="C130" s="614"/>
      <c r="D130" s="614"/>
      <c r="E130" s="613"/>
      <c r="F130" s="613"/>
      <c r="G130" s="612"/>
      <c r="H130" s="647" t="s">
        <v>1742</v>
      </c>
      <c r="I130" s="1490">
        <f>+I131</f>
        <v>50000000</v>
      </c>
      <c r="J130" s="1106">
        <f t="shared" si="149"/>
        <v>50000000</v>
      </c>
      <c r="K130" s="1106">
        <f t="shared" si="149"/>
        <v>50000000</v>
      </c>
      <c r="L130" s="1106">
        <f t="shared" si="149"/>
        <v>50000000</v>
      </c>
      <c r="M130" s="1106">
        <f t="shared" si="149"/>
        <v>0</v>
      </c>
      <c r="N130" s="1106">
        <f t="shared" si="149"/>
        <v>0</v>
      </c>
      <c r="O130" s="1106">
        <f t="shared" si="149"/>
        <v>0</v>
      </c>
      <c r="P130" s="1106">
        <f t="shared" si="149"/>
        <v>0</v>
      </c>
      <c r="Q130" s="1106">
        <f t="shared" si="149"/>
        <v>0</v>
      </c>
      <c r="R130" s="1106">
        <f t="shared" si="149"/>
        <v>0</v>
      </c>
      <c r="S130" s="1106">
        <f t="shared" si="149"/>
        <v>0</v>
      </c>
      <c r="T130" s="1106">
        <f t="shared" si="149"/>
        <v>0</v>
      </c>
      <c r="U130" s="1106">
        <f t="shared" si="149"/>
        <v>0</v>
      </c>
      <c r="V130" s="1106">
        <f t="shared" si="149"/>
        <v>0</v>
      </c>
      <c r="W130" s="1106">
        <f t="shared" si="149"/>
        <v>0</v>
      </c>
      <c r="X130" s="1106">
        <f t="shared" si="149"/>
        <v>0</v>
      </c>
      <c r="Y130" s="1506">
        <f t="shared" si="144"/>
        <v>50000000</v>
      </c>
      <c r="Z130" s="1506">
        <f t="shared" si="145"/>
        <v>50000000</v>
      </c>
      <c r="AA130" s="1506">
        <f t="shared" si="146"/>
        <v>50000000</v>
      </c>
      <c r="AB130" s="617">
        <f t="shared" si="147"/>
        <v>50000000</v>
      </c>
      <c r="AC130" s="606"/>
    </row>
    <row r="131" spans="1:29" ht="16.5" thickTop="1" thickBot="1">
      <c r="A131" s="612"/>
      <c r="B131" s="612"/>
      <c r="C131" s="614"/>
      <c r="D131" s="614"/>
      <c r="E131" s="613"/>
      <c r="F131" s="613"/>
      <c r="G131" s="613"/>
      <c r="H131" s="647" t="s">
        <v>1743</v>
      </c>
      <c r="I131" s="1490">
        <v>50000000</v>
      </c>
      <c r="J131" s="1106">
        <v>50000000</v>
      </c>
      <c r="K131" s="1106">
        <v>50000000</v>
      </c>
      <c r="L131" s="1106">
        <v>50000000</v>
      </c>
      <c r="M131" s="1106"/>
      <c r="N131" s="1106"/>
      <c r="O131" s="1106"/>
      <c r="P131" s="1106"/>
      <c r="Q131" s="1106"/>
      <c r="R131" s="1106"/>
      <c r="S131" s="1106"/>
      <c r="T131" s="1106"/>
      <c r="U131" s="1106"/>
      <c r="V131" s="1106"/>
      <c r="W131" s="1106"/>
      <c r="X131" s="1106"/>
      <c r="Y131" s="1506">
        <f t="shared" si="144"/>
        <v>50000000</v>
      </c>
      <c r="Z131" s="1506">
        <f t="shared" si="145"/>
        <v>50000000</v>
      </c>
      <c r="AA131" s="1506">
        <f t="shared" si="146"/>
        <v>50000000</v>
      </c>
      <c r="AB131" s="617">
        <f t="shared" si="147"/>
        <v>50000000</v>
      </c>
      <c r="AC131" s="606"/>
    </row>
    <row r="132" spans="1:29" s="635" customFormat="1" ht="27" thickTop="1" thickBot="1">
      <c r="A132" s="1097"/>
      <c r="B132" s="1097"/>
      <c r="C132" s="1097"/>
      <c r="D132" s="1097"/>
      <c r="E132" s="1097"/>
      <c r="F132" s="1097"/>
      <c r="G132" s="1098"/>
      <c r="H132" s="896" t="s">
        <v>2351</v>
      </c>
      <c r="I132" s="1501">
        <f>+I133</f>
        <v>50000000</v>
      </c>
      <c r="J132" s="1501">
        <f t="shared" ref="J132:L132" si="150">+J133</f>
        <v>50000000</v>
      </c>
      <c r="K132" s="1501">
        <f t="shared" si="150"/>
        <v>50000000</v>
      </c>
      <c r="L132" s="1501">
        <f t="shared" si="150"/>
        <v>0</v>
      </c>
      <c r="M132" s="1501">
        <f t="shared" si="149"/>
        <v>0</v>
      </c>
      <c r="N132" s="1501">
        <f t="shared" si="149"/>
        <v>0</v>
      </c>
      <c r="O132" s="1501">
        <f t="shared" si="149"/>
        <v>0</v>
      </c>
      <c r="P132" s="1501">
        <f t="shared" si="149"/>
        <v>0</v>
      </c>
      <c r="Q132" s="1501">
        <f t="shared" si="149"/>
        <v>0</v>
      </c>
      <c r="R132" s="1501">
        <f t="shared" si="149"/>
        <v>0</v>
      </c>
      <c r="S132" s="1501">
        <f t="shared" si="149"/>
        <v>0</v>
      </c>
      <c r="T132" s="1501">
        <f t="shared" si="149"/>
        <v>0</v>
      </c>
      <c r="U132" s="1501">
        <f t="shared" si="149"/>
        <v>0</v>
      </c>
      <c r="V132" s="1501">
        <f t="shared" si="149"/>
        <v>0</v>
      </c>
      <c r="W132" s="1501">
        <f t="shared" si="149"/>
        <v>0</v>
      </c>
      <c r="X132" s="1501">
        <f t="shared" si="149"/>
        <v>0</v>
      </c>
      <c r="Y132" s="1518">
        <f t="shared" ref="Y132:Y140" si="151">+I132+M132+Q132+U132</f>
        <v>50000000</v>
      </c>
      <c r="Z132" s="1518">
        <f t="shared" ref="Z132:Z140" si="152">+J132+N132+R132+V132</f>
        <v>50000000</v>
      </c>
      <c r="AA132" s="1518">
        <f t="shared" ref="AA132:AA140" si="153">+K132+O132+S132+W132</f>
        <v>50000000</v>
      </c>
      <c r="AB132" s="1099">
        <f t="shared" ref="AB132:AB140" si="154">+L132+P132+T132+X132</f>
        <v>0</v>
      </c>
      <c r="AC132" s="1095"/>
    </row>
    <row r="133" spans="1:29" ht="16.5" thickTop="1" thickBot="1">
      <c r="A133" s="649"/>
      <c r="B133" s="649"/>
      <c r="C133" s="649"/>
      <c r="D133" s="649"/>
      <c r="E133" s="637"/>
      <c r="F133" s="637"/>
      <c r="G133" s="637"/>
      <c r="H133" s="646" t="s">
        <v>1741</v>
      </c>
      <c r="I133" s="1490">
        <f>+I134</f>
        <v>50000000</v>
      </c>
      <c r="J133" s="1490">
        <f t="shared" si="149"/>
        <v>50000000</v>
      </c>
      <c r="K133" s="1490">
        <f t="shared" si="149"/>
        <v>50000000</v>
      </c>
      <c r="L133" s="1490">
        <f t="shared" si="149"/>
        <v>0</v>
      </c>
      <c r="M133" s="1105">
        <f t="shared" si="149"/>
        <v>0</v>
      </c>
      <c r="N133" s="1105">
        <f t="shared" si="149"/>
        <v>0</v>
      </c>
      <c r="O133" s="1105">
        <f t="shared" si="149"/>
        <v>0</v>
      </c>
      <c r="P133" s="1105">
        <f t="shared" si="149"/>
        <v>0</v>
      </c>
      <c r="Q133" s="1105">
        <f t="shared" si="149"/>
        <v>0</v>
      </c>
      <c r="R133" s="1105">
        <f t="shared" si="149"/>
        <v>0</v>
      </c>
      <c r="S133" s="1105">
        <f t="shared" si="149"/>
        <v>0</v>
      </c>
      <c r="T133" s="1105">
        <f t="shared" si="149"/>
        <v>0</v>
      </c>
      <c r="U133" s="1105">
        <f t="shared" si="149"/>
        <v>0</v>
      </c>
      <c r="V133" s="1105">
        <f t="shared" si="149"/>
        <v>0</v>
      </c>
      <c r="W133" s="1105">
        <f t="shared" si="149"/>
        <v>0</v>
      </c>
      <c r="X133" s="1105">
        <f t="shared" si="149"/>
        <v>0</v>
      </c>
      <c r="Y133" s="1512">
        <f t="shared" si="151"/>
        <v>50000000</v>
      </c>
      <c r="Z133" s="1512">
        <f t="shared" si="152"/>
        <v>50000000</v>
      </c>
      <c r="AA133" s="1512">
        <f t="shared" si="153"/>
        <v>50000000</v>
      </c>
      <c r="AB133" s="639">
        <f t="shared" si="154"/>
        <v>0</v>
      </c>
      <c r="AC133" s="606"/>
    </row>
    <row r="134" spans="1:29" ht="16.5" thickTop="1" thickBot="1">
      <c r="A134" s="612"/>
      <c r="B134" s="612"/>
      <c r="C134" s="614"/>
      <c r="D134" s="614"/>
      <c r="E134" s="613"/>
      <c r="F134" s="613"/>
      <c r="G134" s="612"/>
      <c r="H134" s="647" t="s">
        <v>1742</v>
      </c>
      <c r="I134" s="1490">
        <f>+I135</f>
        <v>50000000</v>
      </c>
      <c r="J134" s="1490">
        <f t="shared" si="149"/>
        <v>50000000</v>
      </c>
      <c r="K134" s="1490">
        <f t="shared" si="149"/>
        <v>50000000</v>
      </c>
      <c r="L134" s="1490">
        <f t="shared" si="149"/>
        <v>0</v>
      </c>
      <c r="M134" s="1106">
        <f t="shared" si="149"/>
        <v>0</v>
      </c>
      <c r="N134" s="1106">
        <f t="shared" si="149"/>
        <v>0</v>
      </c>
      <c r="O134" s="1106">
        <f t="shared" si="149"/>
        <v>0</v>
      </c>
      <c r="P134" s="1106">
        <f t="shared" si="149"/>
        <v>0</v>
      </c>
      <c r="Q134" s="1106">
        <f t="shared" si="149"/>
        <v>0</v>
      </c>
      <c r="R134" s="1106">
        <f t="shared" si="149"/>
        <v>0</v>
      </c>
      <c r="S134" s="1106">
        <f t="shared" si="149"/>
        <v>0</v>
      </c>
      <c r="T134" s="1106">
        <f t="shared" si="149"/>
        <v>0</v>
      </c>
      <c r="U134" s="1106">
        <f t="shared" si="149"/>
        <v>0</v>
      </c>
      <c r="V134" s="1106">
        <f t="shared" si="149"/>
        <v>0</v>
      </c>
      <c r="W134" s="1106">
        <f t="shared" si="149"/>
        <v>0</v>
      </c>
      <c r="X134" s="1106">
        <f t="shared" si="149"/>
        <v>0</v>
      </c>
      <c r="Y134" s="1506">
        <f t="shared" si="151"/>
        <v>50000000</v>
      </c>
      <c r="Z134" s="1506">
        <f t="shared" si="152"/>
        <v>50000000</v>
      </c>
      <c r="AA134" s="1506">
        <f t="shared" si="153"/>
        <v>50000000</v>
      </c>
      <c r="AB134" s="617">
        <f t="shared" si="154"/>
        <v>0</v>
      </c>
      <c r="AC134" s="606"/>
    </row>
    <row r="135" spans="1:29" ht="16.5" thickTop="1" thickBot="1">
      <c r="A135" s="612"/>
      <c r="B135" s="612"/>
      <c r="C135" s="614"/>
      <c r="D135" s="614"/>
      <c r="E135" s="613"/>
      <c r="F135" s="613"/>
      <c r="G135" s="613"/>
      <c r="H135" s="647" t="s">
        <v>1743</v>
      </c>
      <c r="I135" s="1490">
        <v>50000000</v>
      </c>
      <c r="J135" s="1490">
        <v>50000000</v>
      </c>
      <c r="K135" s="1490">
        <v>50000000</v>
      </c>
      <c r="L135" s="1490">
        <v>0</v>
      </c>
      <c r="M135" s="1106"/>
      <c r="N135" s="1106"/>
      <c r="O135" s="1106"/>
      <c r="P135" s="1106"/>
      <c r="Q135" s="1106"/>
      <c r="R135" s="1106"/>
      <c r="S135" s="1106"/>
      <c r="T135" s="1106"/>
      <c r="U135" s="1106"/>
      <c r="V135" s="1106"/>
      <c r="W135" s="1106"/>
      <c r="X135" s="1106"/>
      <c r="Y135" s="1506">
        <f t="shared" si="151"/>
        <v>50000000</v>
      </c>
      <c r="Z135" s="1506">
        <f t="shared" si="152"/>
        <v>50000000</v>
      </c>
      <c r="AA135" s="1506">
        <f t="shared" si="153"/>
        <v>50000000</v>
      </c>
      <c r="AB135" s="617">
        <f t="shared" si="154"/>
        <v>0</v>
      </c>
      <c r="AC135" s="606"/>
    </row>
    <row r="136" spans="1:29" s="635" customFormat="1" ht="39.75" thickTop="1" thickBot="1">
      <c r="A136" s="1097"/>
      <c r="B136" s="1097"/>
      <c r="C136" s="1097"/>
      <c r="D136" s="1097"/>
      <c r="E136" s="1097"/>
      <c r="F136" s="1097"/>
      <c r="G136" s="1098"/>
      <c r="H136" s="896" t="s">
        <v>2397</v>
      </c>
      <c r="I136" s="1501">
        <f>+I137</f>
        <v>0</v>
      </c>
      <c r="J136" s="1501">
        <f t="shared" si="149"/>
        <v>0</v>
      </c>
      <c r="K136" s="1501">
        <f t="shared" si="149"/>
        <v>0</v>
      </c>
      <c r="L136" s="1501">
        <f t="shared" si="149"/>
        <v>0</v>
      </c>
      <c r="M136" s="1501">
        <f t="shared" si="149"/>
        <v>4500000000</v>
      </c>
      <c r="N136" s="1501">
        <f t="shared" si="149"/>
        <v>4499327908</v>
      </c>
      <c r="O136" s="1501">
        <f t="shared" si="149"/>
        <v>0</v>
      </c>
      <c r="P136" s="1501">
        <f t="shared" si="149"/>
        <v>0</v>
      </c>
      <c r="Q136" s="1501">
        <f t="shared" si="149"/>
        <v>0</v>
      </c>
      <c r="R136" s="1501">
        <f t="shared" si="149"/>
        <v>0</v>
      </c>
      <c r="S136" s="1501">
        <f t="shared" si="149"/>
        <v>0</v>
      </c>
      <c r="T136" s="1501">
        <f t="shared" si="149"/>
        <v>0</v>
      </c>
      <c r="U136" s="1501">
        <f t="shared" si="149"/>
        <v>0</v>
      </c>
      <c r="V136" s="1501">
        <f t="shared" si="149"/>
        <v>0</v>
      </c>
      <c r="W136" s="1501">
        <f t="shared" si="149"/>
        <v>0</v>
      </c>
      <c r="X136" s="1501">
        <f t="shared" si="149"/>
        <v>0</v>
      </c>
      <c r="Y136" s="1518">
        <f t="shared" ref="Y136:Y139" si="155">+I136+M136+Q136+U136</f>
        <v>4500000000</v>
      </c>
      <c r="Z136" s="1518">
        <f t="shared" ref="Z136:Z139" si="156">+J136+N136+R136+V136</f>
        <v>4499327908</v>
      </c>
      <c r="AA136" s="1518">
        <f t="shared" ref="AA136:AA139" si="157">+K136+O136+S136+W136</f>
        <v>0</v>
      </c>
      <c r="AB136" s="1099">
        <f t="shared" ref="AB136:AB139" si="158">+L136+P136+T136+X136</f>
        <v>0</v>
      </c>
      <c r="AC136" s="1095"/>
    </row>
    <row r="137" spans="1:29" ht="16.5" thickTop="1" thickBot="1">
      <c r="A137" s="649"/>
      <c r="B137" s="649"/>
      <c r="C137" s="649"/>
      <c r="D137" s="649"/>
      <c r="E137" s="637"/>
      <c r="F137" s="637"/>
      <c r="G137" s="637"/>
      <c r="H137" s="646" t="s">
        <v>1741</v>
      </c>
      <c r="I137" s="1490">
        <f>+I138</f>
        <v>0</v>
      </c>
      <c r="J137" s="1105">
        <f t="shared" si="149"/>
        <v>0</v>
      </c>
      <c r="K137" s="1105">
        <f t="shared" si="149"/>
        <v>0</v>
      </c>
      <c r="L137" s="1105">
        <f t="shared" si="149"/>
        <v>0</v>
      </c>
      <c r="M137" s="1105">
        <f t="shared" si="149"/>
        <v>4500000000</v>
      </c>
      <c r="N137" s="1105">
        <f t="shared" si="149"/>
        <v>4499327908</v>
      </c>
      <c r="O137" s="1105">
        <f t="shared" si="149"/>
        <v>0</v>
      </c>
      <c r="P137" s="1105">
        <f t="shared" si="149"/>
        <v>0</v>
      </c>
      <c r="Q137" s="1105">
        <f t="shared" si="149"/>
        <v>0</v>
      </c>
      <c r="R137" s="1105">
        <f t="shared" si="149"/>
        <v>0</v>
      </c>
      <c r="S137" s="1105">
        <f t="shared" si="149"/>
        <v>0</v>
      </c>
      <c r="T137" s="1105">
        <f t="shared" si="149"/>
        <v>0</v>
      </c>
      <c r="U137" s="1105">
        <f t="shared" si="149"/>
        <v>0</v>
      </c>
      <c r="V137" s="1105">
        <f t="shared" si="149"/>
        <v>0</v>
      </c>
      <c r="W137" s="1105">
        <f t="shared" si="149"/>
        <v>0</v>
      </c>
      <c r="X137" s="1105">
        <f t="shared" si="149"/>
        <v>0</v>
      </c>
      <c r="Y137" s="1512">
        <f t="shared" si="155"/>
        <v>4500000000</v>
      </c>
      <c r="Z137" s="1512">
        <f t="shared" si="156"/>
        <v>4499327908</v>
      </c>
      <c r="AA137" s="1512">
        <f t="shared" si="157"/>
        <v>0</v>
      </c>
      <c r="AB137" s="639">
        <f t="shared" si="158"/>
        <v>0</v>
      </c>
      <c r="AC137" s="606"/>
    </row>
    <row r="138" spans="1:29" ht="16.5" thickTop="1" thickBot="1">
      <c r="A138" s="612"/>
      <c r="B138" s="612"/>
      <c r="C138" s="614"/>
      <c r="D138" s="614"/>
      <c r="E138" s="613"/>
      <c r="F138" s="613"/>
      <c r="G138" s="612"/>
      <c r="H138" s="647" t="s">
        <v>1742</v>
      </c>
      <c r="I138" s="1490">
        <f>+I139</f>
        <v>0</v>
      </c>
      <c r="J138" s="1106">
        <f t="shared" si="149"/>
        <v>0</v>
      </c>
      <c r="K138" s="1106">
        <f t="shared" si="149"/>
        <v>0</v>
      </c>
      <c r="L138" s="1106">
        <f t="shared" si="149"/>
        <v>0</v>
      </c>
      <c r="M138" s="1106">
        <f t="shared" si="149"/>
        <v>4500000000</v>
      </c>
      <c r="N138" s="1106">
        <f t="shared" si="149"/>
        <v>4499327908</v>
      </c>
      <c r="O138" s="1106">
        <f t="shared" si="149"/>
        <v>0</v>
      </c>
      <c r="P138" s="1106">
        <f t="shared" si="149"/>
        <v>0</v>
      </c>
      <c r="Q138" s="1106">
        <f t="shared" si="149"/>
        <v>0</v>
      </c>
      <c r="R138" s="1106">
        <f t="shared" si="149"/>
        <v>0</v>
      </c>
      <c r="S138" s="1106">
        <f t="shared" si="149"/>
        <v>0</v>
      </c>
      <c r="T138" s="1106">
        <f t="shared" si="149"/>
        <v>0</v>
      </c>
      <c r="U138" s="1106">
        <f t="shared" si="149"/>
        <v>0</v>
      </c>
      <c r="V138" s="1106">
        <f t="shared" si="149"/>
        <v>0</v>
      </c>
      <c r="W138" s="1106">
        <f t="shared" si="149"/>
        <v>0</v>
      </c>
      <c r="X138" s="1106">
        <f t="shared" si="149"/>
        <v>0</v>
      </c>
      <c r="Y138" s="1506">
        <f t="shared" si="155"/>
        <v>4500000000</v>
      </c>
      <c r="Z138" s="1506">
        <f t="shared" si="156"/>
        <v>4499327908</v>
      </c>
      <c r="AA138" s="1506">
        <f t="shared" si="157"/>
        <v>0</v>
      </c>
      <c r="AB138" s="617">
        <f t="shared" si="158"/>
        <v>0</v>
      </c>
      <c r="AC138" s="606"/>
    </row>
    <row r="139" spans="1:29" ht="16.5" thickTop="1" thickBot="1">
      <c r="A139" s="612"/>
      <c r="B139" s="612"/>
      <c r="C139" s="614"/>
      <c r="D139" s="614"/>
      <c r="E139" s="613"/>
      <c r="F139" s="613"/>
      <c r="G139" s="613"/>
      <c r="H139" s="647" t="s">
        <v>1743</v>
      </c>
      <c r="I139" s="1490"/>
      <c r="J139" s="1106"/>
      <c r="K139" s="1106"/>
      <c r="L139" s="1106"/>
      <c r="M139" s="1106">
        <v>4500000000</v>
      </c>
      <c r="N139" s="1106">
        <v>4499327908</v>
      </c>
      <c r="O139" s="1106">
        <v>0</v>
      </c>
      <c r="P139" s="1106">
        <v>0</v>
      </c>
      <c r="Q139" s="1106"/>
      <c r="R139" s="1106"/>
      <c r="S139" s="1106"/>
      <c r="T139" s="1106"/>
      <c r="U139" s="1106"/>
      <c r="V139" s="1106"/>
      <c r="W139" s="1106"/>
      <c r="X139" s="1106"/>
      <c r="Y139" s="1506">
        <f t="shared" si="155"/>
        <v>4500000000</v>
      </c>
      <c r="Z139" s="1506">
        <f t="shared" si="156"/>
        <v>4499327908</v>
      </c>
      <c r="AA139" s="1506">
        <f t="shared" si="157"/>
        <v>0</v>
      </c>
      <c r="AB139" s="617">
        <f t="shared" si="158"/>
        <v>0</v>
      </c>
      <c r="AC139" s="606"/>
    </row>
    <row r="140" spans="1:29" ht="16.5" thickTop="1" thickBot="1">
      <c r="A140" s="643"/>
      <c r="B140" s="607"/>
      <c r="C140" s="607"/>
      <c r="D140" s="607"/>
      <c r="E140" s="643"/>
      <c r="F140" s="643"/>
      <c r="G140" s="643"/>
      <c r="H140" s="894" t="s">
        <v>2352</v>
      </c>
      <c r="I140" s="1490">
        <f>+I141</f>
        <v>744000000</v>
      </c>
      <c r="J140" s="1490">
        <f t="shared" ref="J140:L140" si="159">+J141</f>
        <v>493940204</v>
      </c>
      <c r="K140" s="1490">
        <f t="shared" si="159"/>
        <v>395940204</v>
      </c>
      <c r="L140" s="1490">
        <f t="shared" si="159"/>
        <v>330871804</v>
      </c>
      <c r="M140" s="1497">
        <f t="shared" ref="J140:X140" si="160">+M142+M230</f>
        <v>0</v>
      </c>
      <c r="N140" s="1497">
        <f t="shared" si="160"/>
        <v>0</v>
      </c>
      <c r="O140" s="1497">
        <f t="shared" si="160"/>
        <v>0</v>
      </c>
      <c r="P140" s="1497">
        <f t="shared" si="160"/>
        <v>0</v>
      </c>
      <c r="Q140" s="1497">
        <f t="shared" si="160"/>
        <v>0</v>
      </c>
      <c r="R140" s="1497">
        <f t="shared" si="160"/>
        <v>0</v>
      </c>
      <c r="S140" s="1497">
        <f t="shared" si="160"/>
        <v>0</v>
      </c>
      <c r="T140" s="1497">
        <f t="shared" si="160"/>
        <v>0</v>
      </c>
      <c r="U140" s="1497">
        <f t="shared" si="160"/>
        <v>0</v>
      </c>
      <c r="V140" s="1497">
        <f t="shared" si="160"/>
        <v>0</v>
      </c>
      <c r="W140" s="1497">
        <f t="shared" si="160"/>
        <v>0</v>
      </c>
      <c r="X140" s="1497">
        <f t="shared" si="160"/>
        <v>0</v>
      </c>
      <c r="Y140" s="1516">
        <f t="shared" si="151"/>
        <v>744000000</v>
      </c>
      <c r="Z140" s="1516">
        <f t="shared" si="152"/>
        <v>493940204</v>
      </c>
      <c r="AA140" s="1516">
        <f t="shared" si="153"/>
        <v>395940204</v>
      </c>
      <c r="AB140" s="645">
        <f t="shared" si="154"/>
        <v>330871804</v>
      </c>
      <c r="AC140" s="606"/>
    </row>
    <row r="141" spans="1:29" s="635" customFormat="1" ht="16.5" thickTop="1" thickBot="1">
      <c r="A141" s="624"/>
      <c r="B141" s="632"/>
      <c r="C141" s="632"/>
      <c r="D141" s="632"/>
      <c r="E141" s="624"/>
      <c r="F141" s="624"/>
      <c r="G141" s="624"/>
      <c r="H141" s="1100" t="s">
        <v>2353</v>
      </c>
      <c r="I141" s="1490">
        <f>+I142+I146+I150</f>
        <v>744000000</v>
      </c>
      <c r="J141" s="1490">
        <f t="shared" ref="J141:L141" si="161">+J142+J146+J150</f>
        <v>493940204</v>
      </c>
      <c r="K141" s="1490">
        <f t="shared" si="161"/>
        <v>395940204</v>
      </c>
      <c r="L141" s="1490">
        <f t="shared" si="161"/>
        <v>330871804</v>
      </c>
      <c r="M141" s="1490">
        <f t="shared" ref="J141:AB141" si="162">+M142+M146+M150</f>
        <v>0</v>
      </c>
      <c r="N141" s="1490">
        <f t="shared" si="162"/>
        <v>0</v>
      </c>
      <c r="O141" s="1490">
        <f t="shared" si="162"/>
        <v>0</v>
      </c>
      <c r="P141" s="1490">
        <f t="shared" si="162"/>
        <v>0</v>
      </c>
      <c r="Q141" s="1490">
        <f t="shared" si="162"/>
        <v>0</v>
      </c>
      <c r="R141" s="1490">
        <f t="shared" si="162"/>
        <v>0</v>
      </c>
      <c r="S141" s="1490">
        <f t="shared" si="162"/>
        <v>0</v>
      </c>
      <c r="T141" s="1490">
        <f t="shared" si="162"/>
        <v>0</v>
      </c>
      <c r="U141" s="1490">
        <f t="shared" si="162"/>
        <v>0</v>
      </c>
      <c r="V141" s="1490">
        <f t="shared" si="162"/>
        <v>0</v>
      </c>
      <c r="W141" s="1490">
        <f t="shared" si="162"/>
        <v>0</v>
      </c>
      <c r="X141" s="1490">
        <f t="shared" si="162"/>
        <v>0</v>
      </c>
      <c r="Y141" s="1490">
        <f t="shared" si="162"/>
        <v>744000000</v>
      </c>
      <c r="Z141" s="1490">
        <f t="shared" si="162"/>
        <v>493940204</v>
      </c>
      <c r="AA141" s="1490">
        <f t="shared" si="162"/>
        <v>395940204</v>
      </c>
      <c r="AB141" s="627">
        <f t="shared" si="162"/>
        <v>330871804</v>
      </c>
      <c r="AC141" s="1095"/>
    </row>
    <row r="142" spans="1:29" s="635" customFormat="1" ht="39.75" thickTop="1" thickBot="1">
      <c r="A142" s="624"/>
      <c r="B142" s="624"/>
      <c r="C142" s="624"/>
      <c r="D142" s="624"/>
      <c r="E142" s="624"/>
      <c r="F142" s="624"/>
      <c r="G142" s="624"/>
      <c r="H142" s="896" t="s">
        <v>2354</v>
      </c>
      <c r="I142" s="1490">
        <f>+I143</f>
        <v>214000000</v>
      </c>
      <c r="J142" s="1490">
        <f t="shared" ref="J142:L142" si="163">+J143</f>
        <v>140271800</v>
      </c>
      <c r="K142" s="1490">
        <f t="shared" si="163"/>
        <v>140271800</v>
      </c>
      <c r="L142" s="1490">
        <f t="shared" si="163"/>
        <v>140029800</v>
      </c>
      <c r="M142" s="1490">
        <f t="shared" ref="J142:X144" si="164">+M143</f>
        <v>0</v>
      </c>
      <c r="N142" s="1490">
        <f t="shared" si="164"/>
        <v>0</v>
      </c>
      <c r="O142" s="1490">
        <f t="shared" si="164"/>
        <v>0</v>
      </c>
      <c r="P142" s="1490">
        <f t="shared" si="164"/>
        <v>0</v>
      </c>
      <c r="Q142" s="1490">
        <f t="shared" si="164"/>
        <v>0</v>
      </c>
      <c r="R142" s="1490">
        <f t="shared" si="164"/>
        <v>0</v>
      </c>
      <c r="S142" s="1490">
        <f t="shared" si="164"/>
        <v>0</v>
      </c>
      <c r="T142" s="1490">
        <f t="shared" si="164"/>
        <v>0</v>
      </c>
      <c r="U142" s="1490">
        <f t="shared" si="164"/>
        <v>0</v>
      </c>
      <c r="V142" s="1490">
        <f t="shared" si="164"/>
        <v>0</v>
      </c>
      <c r="W142" s="1490">
        <f t="shared" si="164"/>
        <v>0</v>
      </c>
      <c r="X142" s="1490">
        <f t="shared" si="164"/>
        <v>0</v>
      </c>
      <c r="Y142" s="1509">
        <f t="shared" ref="Y142:Y145" si="165">+I142+M142+Q142+U142</f>
        <v>214000000</v>
      </c>
      <c r="Z142" s="1509">
        <f t="shared" ref="Z142:Z145" si="166">+J142+N142+R142+V142</f>
        <v>140271800</v>
      </c>
      <c r="AA142" s="1509">
        <f t="shared" ref="AA142:AA145" si="167">+K142+O142+S142+W142</f>
        <v>140271800</v>
      </c>
      <c r="AB142" s="628">
        <f t="shared" ref="AB142:AB145" si="168">+L142+P142+T142+X142</f>
        <v>140029800</v>
      </c>
      <c r="AC142" s="1095"/>
    </row>
    <row r="143" spans="1:29" ht="16.5" thickTop="1" thickBot="1">
      <c r="A143" s="637"/>
      <c r="B143" s="637"/>
      <c r="C143" s="637"/>
      <c r="D143" s="637"/>
      <c r="E143" s="637"/>
      <c r="F143" s="637"/>
      <c r="G143" s="637"/>
      <c r="H143" s="646" t="s">
        <v>1741</v>
      </c>
      <c r="I143" s="1490">
        <f>+I144</f>
        <v>214000000</v>
      </c>
      <c r="J143" s="1490">
        <f t="shared" si="164"/>
        <v>140271800</v>
      </c>
      <c r="K143" s="1490">
        <f t="shared" si="164"/>
        <v>140271800</v>
      </c>
      <c r="L143" s="1490">
        <f t="shared" si="164"/>
        <v>140029800</v>
      </c>
      <c r="M143" s="1105">
        <f t="shared" si="164"/>
        <v>0</v>
      </c>
      <c r="N143" s="1105">
        <f t="shared" si="164"/>
        <v>0</v>
      </c>
      <c r="O143" s="1105">
        <f t="shared" si="164"/>
        <v>0</v>
      </c>
      <c r="P143" s="1105">
        <f t="shared" si="164"/>
        <v>0</v>
      </c>
      <c r="Q143" s="1105">
        <f t="shared" si="164"/>
        <v>0</v>
      </c>
      <c r="R143" s="1105">
        <f t="shared" si="164"/>
        <v>0</v>
      </c>
      <c r="S143" s="1105">
        <f t="shared" si="164"/>
        <v>0</v>
      </c>
      <c r="T143" s="1105">
        <f t="shared" si="164"/>
        <v>0</v>
      </c>
      <c r="U143" s="1105">
        <f t="shared" si="164"/>
        <v>0</v>
      </c>
      <c r="V143" s="1105">
        <f t="shared" si="164"/>
        <v>0</v>
      </c>
      <c r="W143" s="1105">
        <f t="shared" si="164"/>
        <v>0</v>
      </c>
      <c r="X143" s="1105">
        <f t="shared" si="164"/>
        <v>0</v>
      </c>
      <c r="Y143" s="1512">
        <f t="shared" si="165"/>
        <v>214000000</v>
      </c>
      <c r="Z143" s="1512">
        <f t="shared" si="166"/>
        <v>140271800</v>
      </c>
      <c r="AA143" s="1512">
        <f t="shared" si="167"/>
        <v>140271800</v>
      </c>
      <c r="AB143" s="639">
        <f t="shared" si="168"/>
        <v>140029800</v>
      </c>
      <c r="AC143" s="606"/>
    </row>
    <row r="144" spans="1:29" ht="16.5" thickTop="1" thickBot="1">
      <c r="A144" s="612"/>
      <c r="B144" s="612"/>
      <c r="C144" s="612"/>
      <c r="D144" s="612"/>
      <c r="E144" s="613"/>
      <c r="F144" s="613"/>
      <c r="G144" s="612"/>
      <c r="H144" s="647" t="s">
        <v>1742</v>
      </c>
      <c r="I144" s="1490">
        <f>+I145</f>
        <v>214000000</v>
      </c>
      <c r="J144" s="1490">
        <f t="shared" si="164"/>
        <v>140271800</v>
      </c>
      <c r="K144" s="1490">
        <f t="shared" si="164"/>
        <v>140271800</v>
      </c>
      <c r="L144" s="1490">
        <f t="shared" si="164"/>
        <v>140029800</v>
      </c>
      <c r="M144" s="1106">
        <f t="shared" si="164"/>
        <v>0</v>
      </c>
      <c r="N144" s="1106">
        <f t="shared" si="164"/>
        <v>0</v>
      </c>
      <c r="O144" s="1106">
        <f t="shared" si="164"/>
        <v>0</v>
      </c>
      <c r="P144" s="1106">
        <f t="shared" si="164"/>
        <v>0</v>
      </c>
      <c r="Q144" s="1106">
        <f t="shared" si="164"/>
        <v>0</v>
      </c>
      <c r="R144" s="1106">
        <f t="shared" si="164"/>
        <v>0</v>
      </c>
      <c r="S144" s="1106">
        <f t="shared" si="164"/>
        <v>0</v>
      </c>
      <c r="T144" s="1106">
        <f t="shared" si="164"/>
        <v>0</v>
      </c>
      <c r="U144" s="1106">
        <f t="shared" si="164"/>
        <v>0</v>
      </c>
      <c r="V144" s="1106">
        <f t="shared" si="164"/>
        <v>0</v>
      </c>
      <c r="W144" s="1106">
        <f t="shared" si="164"/>
        <v>0</v>
      </c>
      <c r="X144" s="1106">
        <f t="shared" si="164"/>
        <v>0</v>
      </c>
      <c r="Y144" s="1506">
        <f t="shared" si="165"/>
        <v>214000000</v>
      </c>
      <c r="Z144" s="1506">
        <f t="shared" si="166"/>
        <v>140271800</v>
      </c>
      <c r="AA144" s="1506">
        <f t="shared" si="167"/>
        <v>140271800</v>
      </c>
      <c r="AB144" s="617">
        <f t="shared" si="168"/>
        <v>140029800</v>
      </c>
      <c r="AC144" s="606"/>
    </row>
    <row r="145" spans="1:29" ht="16.5" thickTop="1" thickBot="1">
      <c r="A145" s="612"/>
      <c r="B145" s="612"/>
      <c r="C145" s="612"/>
      <c r="D145" s="612"/>
      <c r="E145" s="613"/>
      <c r="F145" s="613"/>
      <c r="G145" s="613"/>
      <c r="H145" s="647" t="s">
        <v>1743</v>
      </c>
      <c r="I145" s="1490">
        <v>214000000</v>
      </c>
      <c r="J145" s="1490">
        <v>140271800</v>
      </c>
      <c r="K145" s="1490">
        <v>140271800</v>
      </c>
      <c r="L145" s="1490">
        <v>140029800</v>
      </c>
      <c r="M145" s="1106"/>
      <c r="N145" s="1106"/>
      <c r="O145" s="1106"/>
      <c r="P145" s="1106"/>
      <c r="Q145" s="1106"/>
      <c r="R145" s="1106"/>
      <c r="S145" s="1106"/>
      <c r="T145" s="1106"/>
      <c r="U145" s="1106"/>
      <c r="V145" s="1106"/>
      <c r="W145" s="1106"/>
      <c r="X145" s="1106"/>
      <c r="Y145" s="1506">
        <f t="shared" si="165"/>
        <v>214000000</v>
      </c>
      <c r="Z145" s="1506">
        <f t="shared" si="166"/>
        <v>140271800</v>
      </c>
      <c r="AA145" s="1506">
        <f t="shared" si="167"/>
        <v>140271800</v>
      </c>
      <c r="AB145" s="617">
        <f t="shared" si="168"/>
        <v>140029800</v>
      </c>
      <c r="AC145" s="606"/>
    </row>
    <row r="146" spans="1:29" s="635" customFormat="1" ht="52.5" thickTop="1" thickBot="1">
      <c r="A146" s="1097"/>
      <c r="B146" s="1097"/>
      <c r="C146" s="1097"/>
      <c r="D146" s="1097"/>
      <c r="E146" s="1097"/>
      <c r="F146" s="1097"/>
      <c r="G146" s="1098"/>
      <c r="H146" s="896" t="s">
        <v>2371</v>
      </c>
      <c r="I146" s="1501">
        <f>+I147</f>
        <v>380000000</v>
      </c>
      <c r="J146" s="1501">
        <f t="shared" ref="J146:L146" si="169">+J147</f>
        <v>213691584</v>
      </c>
      <c r="K146" s="1501">
        <f t="shared" si="169"/>
        <v>213691584</v>
      </c>
      <c r="L146" s="1501">
        <f t="shared" si="169"/>
        <v>152865184</v>
      </c>
      <c r="M146" s="1501">
        <f t="shared" si="149"/>
        <v>0</v>
      </c>
      <c r="N146" s="1501">
        <f t="shared" si="149"/>
        <v>0</v>
      </c>
      <c r="O146" s="1501">
        <f t="shared" si="149"/>
        <v>0</v>
      </c>
      <c r="P146" s="1501">
        <f t="shared" si="149"/>
        <v>0</v>
      </c>
      <c r="Q146" s="1501">
        <f t="shared" si="149"/>
        <v>0</v>
      </c>
      <c r="R146" s="1501">
        <f t="shared" si="149"/>
        <v>0</v>
      </c>
      <c r="S146" s="1501">
        <f t="shared" si="149"/>
        <v>0</v>
      </c>
      <c r="T146" s="1501">
        <f t="shared" si="149"/>
        <v>0</v>
      </c>
      <c r="U146" s="1501">
        <f t="shared" si="149"/>
        <v>0</v>
      </c>
      <c r="V146" s="1501">
        <f t="shared" si="149"/>
        <v>0</v>
      </c>
      <c r="W146" s="1501">
        <f t="shared" si="149"/>
        <v>0</v>
      </c>
      <c r="X146" s="1501">
        <f t="shared" si="149"/>
        <v>0</v>
      </c>
      <c r="Y146" s="1518">
        <f t="shared" ref="Y146:Y149" si="170">+I146+M146+Q146+U146</f>
        <v>380000000</v>
      </c>
      <c r="Z146" s="1518">
        <f t="shared" ref="Z146:Z149" si="171">+J146+N146+R146+V146</f>
        <v>213691584</v>
      </c>
      <c r="AA146" s="1518">
        <f t="shared" ref="AA146:AA149" si="172">+K146+O146+S146+W146</f>
        <v>213691584</v>
      </c>
      <c r="AB146" s="1099">
        <f t="shared" ref="AB146:AB149" si="173">+L146+P146+T146+X146</f>
        <v>152865184</v>
      </c>
      <c r="AC146" s="1095"/>
    </row>
    <row r="147" spans="1:29" ht="16.5" thickTop="1" thickBot="1">
      <c r="A147" s="649"/>
      <c r="B147" s="649"/>
      <c r="C147" s="649"/>
      <c r="D147" s="649"/>
      <c r="E147" s="637"/>
      <c r="F147" s="637"/>
      <c r="G147" s="637"/>
      <c r="H147" s="646" t="s">
        <v>1741</v>
      </c>
      <c r="I147" s="1490">
        <f>+I148</f>
        <v>380000000</v>
      </c>
      <c r="J147" s="1490">
        <f t="shared" si="149"/>
        <v>213691584</v>
      </c>
      <c r="K147" s="1490">
        <f t="shared" si="149"/>
        <v>213691584</v>
      </c>
      <c r="L147" s="1490">
        <f t="shared" si="149"/>
        <v>152865184</v>
      </c>
      <c r="M147" s="1105">
        <f t="shared" si="149"/>
        <v>0</v>
      </c>
      <c r="N147" s="1105">
        <f t="shared" si="149"/>
        <v>0</v>
      </c>
      <c r="O147" s="1105">
        <f t="shared" si="149"/>
        <v>0</v>
      </c>
      <c r="P147" s="1105">
        <f t="shared" si="149"/>
        <v>0</v>
      </c>
      <c r="Q147" s="1105">
        <f t="shared" si="149"/>
        <v>0</v>
      </c>
      <c r="R147" s="1105">
        <f t="shared" si="149"/>
        <v>0</v>
      </c>
      <c r="S147" s="1105">
        <f t="shared" si="149"/>
        <v>0</v>
      </c>
      <c r="T147" s="1105">
        <f t="shared" si="149"/>
        <v>0</v>
      </c>
      <c r="U147" s="1105">
        <f t="shared" si="149"/>
        <v>0</v>
      </c>
      <c r="V147" s="1105">
        <f t="shared" si="149"/>
        <v>0</v>
      </c>
      <c r="W147" s="1105">
        <f t="shared" si="149"/>
        <v>0</v>
      </c>
      <c r="X147" s="1105">
        <f t="shared" si="149"/>
        <v>0</v>
      </c>
      <c r="Y147" s="1512">
        <f t="shared" si="170"/>
        <v>380000000</v>
      </c>
      <c r="Z147" s="1512">
        <f t="shared" si="171"/>
        <v>213691584</v>
      </c>
      <c r="AA147" s="1512">
        <f t="shared" si="172"/>
        <v>213691584</v>
      </c>
      <c r="AB147" s="639">
        <f t="shared" si="173"/>
        <v>152865184</v>
      </c>
      <c r="AC147" s="606"/>
    </row>
    <row r="148" spans="1:29" ht="16.5" thickTop="1" thickBot="1">
      <c r="A148" s="612"/>
      <c r="B148" s="612"/>
      <c r="C148" s="614"/>
      <c r="D148" s="614"/>
      <c r="E148" s="613"/>
      <c r="F148" s="613"/>
      <c r="G148" s="612"/>
      <c r="H148" s="647" t="s">
        <v>1742</v>
      </c>
      <c r="I148" s="1490">
        <f>+I149</f>
        <v>380000000</v>
      </c>
      <c r="J148" s="1490">
        <f t="shared" si="149"/>
        <v>213691584</v>
      </c>
      <c r="K148" s="1490">
        <f t="shared" si="149"/>
        <v>213691584</v>
      </c>
      <c r="L148" s="1490">
        <f t="shared" si="149"/>
        <v>152865184</v>
      </c>
      <c r="M148" s="1106">
        <f t="shared" si="149"/>
        <v>0</v>
      </c>
      <c r="N148" s="1106">
        <f t="shared" si="149"/>
        <v>0</v>
      </c>
      <c r="O148" s="1106">
        <f t="shared" si="149"/>
        <v>0</v>
      </c>
      <c r="P148" s="1106">
        <f t="shared" si="149"/>
        <v>0</v>
      </c>
      <c r="Q148" s="1106">
        <f t="shared" si="149"/>
        <v>0</v>
      </c>
      <c r="R148" s="1106">
        <f t="shared" si="149"/>
        <v>0</v>
      </c>
      <c r="S148" s="1106">
        <f t="shared" si="149"/>
        <v>0</v>
      </c>
      <c r="T148" s="1106">
        <f t="shared" si="149"/>
        <v>0</v>
      </c>
      <c r="U148" s="1106">
        <f t="shared" si="149"/>
        <v>0</v>
      </c>
      <c r="V148" s="1106">
        <f t="shared" si="149"/>
        <v>0</v>
      </c>
      <c r="W148" s="1106">
        <f t="shared" si="149"/>
        <v>0</v>
      </c>
      <c r="X148" s="1106">
        <f t="shared" si="149"/>
        <v>0</v>
      </c>
      <c r="Y148" s="1506">
        <f t="shared" si="170"/>
        <v>380000000</v>
      </c>
      <c r="Z148" s="1506">
        <f t="shared" si="171"/>
        <v>213691584</v>
      </c>
      <c r="AA148" s="1506">
        <f t="shared" si="172"/>
        <v>213691584</v>
      </c>
      <c r="AB148" s="617">
        <f t="shared" si="173"/>
        <v>152865184</v>
      </c>
      <c r="AC148" s="606"/>
    </row>
    <row r="149" spans="1:29" ht="16.5" thickTop="1" thickBot="1">
      <c r="A149" s="612"/>
      <c r="B149" s="612"/>
      <c r="C149" s="614"/>
      <c r="D149" s="614"/>
      <c r="E149" s="613"/>
      <c r="F149" s="613"/>
      <c r="G149" s="613"/>
      <c r="H149" s="647" t="s">
        <v>1743</v>
      </c>
      <c r="I149" s="1490">
        <v>380000000</v>
      </c>
      <c r="J149" s="1490">
        <v>213691584</v>
      </c>
      <c r="K149" s="1490">
        <v>213691584</v>
      </c>
      <c r="L149" s="1490">
        <v>152865184</v>
      </c>
      <c r="M149" s="1106"/>
      <c r="N149" s="1106"/>
      <c r="O149" s="1106"/>
      <c r="P149" s="1106"/>
      <c r="Q149" s="1106"/>
      <c r="R149" s="1106"/>
      <c r="S149" s="1106"/>
      <c r="T149" s="1106"/>
      <c r="U149" s="1106"/>
      <c r="V149" s="1106"/>
      <c r="W149" s="1106"/>
      <c r="X149" s="1106"/>
      <c r="Y149" s="1506">
        <f t="shared" si="170"/>
        <v>380000000</v>
      </c>
      <c r="Z149" s="1506">
        <f t="shared" si="171"/>
        <v>213691584</v>
      </c>
      <c r="AA149" s="1506">
        <f t="shared" si="172"/>
        <v>213691584</v>
      </c>
      <c r="AB149" s="617">
        <f t="shared" si="173"/>
        <v>152865184</v>
      </c>
      <c r="AC149" s="606"/>
    </row>
    <row r="150" spans="1:29" s="635" customFormat="1" ht="39.75" thickTop="1" thickBot="1">
      <c r="A150" s="1097"/>
      <c r="B150" s="1097"/>
      <c r="C150" s="1097"/>
      <c r="D150" s="1097"/>
      <c r="E150" s="1097"/>
      <c r="F150" s="1097"/>
      <c r="G150" s="1098"/>
      <c r="H150" s="896" t="s">
        <v>2355</v>
      </c>
      <c r="I150" s="1501">
        <f>+I151</f>
        <v>150000000</v>
      </c>
      <c r="J150" s="1501">
        <f t="shared" ref="J150:L150" si="174">+J151</f>
        <v>139976820</v>
      </c>
      <c r="K150" s="1501">
        <f t="shared" si="174"/>
        <v>41976820</v>
      </c>
      <c r="L150" s="1501">
        <f t="shared" si="174"/>
        <v>37976820</v>
      </c>
      <c r="M150" s="1501">
        <f t="shared" si="149"/>
        <v>0</v>
      </c>
      <c r="N150" s="1501">
        <f t="shared" si="149"/>
        <v>0</v>
      </c>
      <c r="O150" s="1501">
        <f t="shared" si="149"/>
        <v>0</v>
      </c>
      <c r="P150" s="1501">
        <f t="shared" si="149"/>
        <v>0</v>
      </c>
      <c r="Q150" s="1501">
        <f t="shared" si="149"/>
        <v>0</v>
      </c>
      <c r="R150" s="1501">
        <f t="shared" si="149"/>
        <v>0</v>
      </c>
      <c r="S150" s="1501">
        <f t="shared" si="149"/>
        <v>0</v>
      </c>
      <c r="T150" s="1501">
        <f t="shared" si="149"/>
        <v>0</v>
      </c>
      <c r="U150" s="1501">
        <f t="shared" si="149"/>
        <v>0</v>
      </c>
      <c r="V150" s="1501">
        <f t="shared" si="149"/>
        <v>0</v>
      </c>
      <c r="W150" s="1501">
        <f t="shared" si="149"/>
        <v>0</v>
      </c>
      <c r="X150" s="1501">
        <f t="shared" si="149"/>
        <v>0</v>
      </c>
      <c r="Y150" s="1518">
        <f t="shared" ref="Y150:Y154" si="175">+I150+M150+Q150+U150</f>
        <v>150000000</v>
      </c>
      <c r="Z150" s="1518">
        <f t="shared" ref="Z150:Z154" si="176">+J150+N150+R150+V150</f>
        <v>139976820</v>
      </c>
      <c r="AA150" s="1518">
        <f t="shared" ref="AA150:AA154" si="177">+K150+O150+S150+W150</f>
        <v>41976820</v>
      </c>
      <c r="AB150" s="1099">
        <f t="shared" ref="AB150:AB154" si="178">+L150+P150+T150+X150</f>
        <v>37976820</v>
      </c>
      <c r="AC150" s="1095"/>
    </row>
    <row r="151" spans="1:29" ht="16.5" thickTop="1" thickBot="1">
      <c r="A151" s="649"/>
      <c r="B151" s="649"/>
      <c r="C151" s="649"/>
      <c r="D151" s="649"/>
      <c r="E151" s="637"/>
      <c r="F151" s="637"/>
      <c r="G151" s="637"/>
      <c r="H151" s="646" t="s">
        <v>1741</v>
      </c>
      <c r="I151" s="1490">
        <f>+I152</f>
        <v>150000000</v>
      </c>
      <c r="J151" s="1490">
        <f t="shared" ref="J151:X152" si="179">+J152</f>
        <v>139976820</v>
      </c>
      <c r="K151" s="1490">
        <f t="shared" si="179"/>
        <v>41976820</v>
      </c>
      <c r="L151" s="1490">
        <f t="shared" si="179"/>
        <v>37976820</v>
      </c>
      <c r="M151" s="1105">
        <f t="shared" si="179"/>
        <v>0</v>
      </c>
      <c r="N151" s="1105">
        <f t="shared" si="179"/>
        <v>0</v>
      </c>
      <c r="O151" s="1105">
        <f t="shared" si="179"/>
        <v>0</v>
      </c>
      <c r="P151" s="1105">
        <f t="shared" si="179"/>
        <v>0</v>
      </c>
      <c r="Q151" s="1105">
        <f t="shared" si="179"/>
        <v>0</v>
      </c>
      <c r="R151" s="1105">
        <f t="shared" si="179"/>
        <v>0</v>
      </c>
      <c r="S151" s="1105">
        <f t="shared" si="179"/>
        <v>0</v>
      </c>
      <c r="T151" s="1105">
        <f t="shared" si="179"/>
        <v>0</v>
      </c>
      <c r="U151" s="1105">
        <f t="shared" si="179"/>
        <v>0</v>
      </c>
      <c r="V151" s="1105">
        <f t="shared" si="179"/>
        <v>0</v>
      </c>
      <c r="W151" s="1105">
        <f t="shared" si="179"/>
        <v>0</v>
      </c>
      <c r="X151" s="1105">
        <f t="shared" si="179"/>
        <v>0</v>
      </c>
      <c r="Y151" s="1512">
        <f t="shared" si="175"/>
        <v>150000000</v>
      </c>
      <c r="Z151" s="1512">
        <f t="shared" si="176"/>
        <v>139976820</v>
      </c>
      <c r="AA151" s="1512">
        <f t="shared" si="177"/>
        <v>41976820</v>
      </c>
      <c r="AB151" s="639">
        <f t="shared" si="178"/>
        <v>37976820</v>
      </c>
      <c r="AC151" s="606"/>
    </row>
    <row r="152" spans="1:29" ht="16.5" thickTop="1" thickBot="1">
      <c r="A152" s="612"/>
      <c r="B152" s="612"/>
      <c r="C152" s="614"/>
      <c r="D152" s="614"/>
      <c r="E152" s="613"/>
      <c r="F152" s="613"/>
      <c r="G152" s="612"/>
      <c r="H152" s="647" t="s">
        <v>1742</v>
      </c>
      <c r="I152" s="1490">
        <f>+I153</f>
        <v>150000000</v>
      </c>
      <c r="J152" s="1490">
        <f t="shared" si="179"/>
        <v>139976820</v>
      </c>
      <c r="K152" s="1490">
        <f t="shared" si="179"/>
        <v>41976820</v>
      </c>
      <c r="L152" s="1490">
        <f t="shared" si="179"/>
        <v>37976820</v>
      </c>
      <c r="M152" s="1106">
        <f t="shared" si="179"/>
        <v>0</v>
      </c>
      <c r="N152" s="1106">
        <f t="shared" si="179"/>
        <v>0</v>
      </c>
      <c r="O152" s="1106">
        <f t="shared" si="179"/>
        <v>0</v>
      </c>
      <c r="P152" s="1106">
        <f t="shared" si="179"/>
        <v>0</v>
      </c>
      <c r="Q152" s="1106">
        <f t="shared" si="179"/>
        <v>0</v>
      </c>
      <c r="R152" s="1106">
        <f t="shared" si="179"/>
        <v>0</v>
      </c>
      <c r="S152" s="1106">
        <f t="shared" si="179"/>
        <v>0</v>
      </c>
      <c r="T152" s="1106">
        <f t="shared" si="179"/>
        <v>0</v>
      </c>
      <c r="U152" s="1106">
        <f t="shared" si="179"/>
        <v>0</v>
      </c>
      <c r="V152" s="1106">
        <f t="shared" si="179"/>
        <v>0</v>
      </c>
      <c r="W152" s="1106">
        <f t="shared" si="179"/>
        <v>0</v>
      </c>
      <c r="X152" s="1106">
        <f t="shared" si="179"/>
        <v>0</v>
      </c>
      <c r="Y152" s="1506">
        <f t="shared" si="175"/>
        <v>150000000</v>
      </c>
      <c r="Z152" s="1506">
        <f t="shared" si="176"/>
        <v>139976820</v>
      </c>
      <c r="AA152" s="1506">
        <f t="shared" si="177"/>
        <v>41976820</v>
      </c>
      <c r="AB152" s="617">
        <f t="shared" si="178"/>
        <v>37976820</v>
      </c>
      <c r="AC152" s="606"/>
    </row>
    <row r="153" spans="1:29" ht="16.5" thickTop="1" thickBot="1">
      <c r="A153" s="612"/>
      <c r="B153" s="612"/>
      <c r="C153" s="614"/>
      <c r="D153" s="614"/>
      <c r="E153" s="613"/>
      <c r="F153" s="613"/>
      <c r="G153" s="613"/>
      <c r="H153" s="647" t="s">
        <v>1743</v>
      </c>
      <c r="I153" s="1490">
        <v>150000000</v>
      </c>
      <c r="J153" s="1490">
        <v>139976820</v>
      </c>
      <c r="K153" s="1490">
        <v>41976820</v>
      </c>
      <c r="L153" s="1490">
        <v>37976820</v>
      </c>
      <c r="M153" s="1106"/>
      <c r="N153" s="1106"/>
      <c r="O153" s="1106"/>
      <c r="P153" s="1106"/>
      <c r="Q153" s="1106"/>
      <c r="R153" s="1106"/>
      <c r="S153" s="1106"/>
      <c r="T153" s="1106"/>
      <c r="U153" s="1106"/>
      <c r="V153" s="1106"/>
      <c r="W153" s="1106"/>
      <c r="X153" s="1106"/>
      <c r="Y153" s="1506">
        <f t="shared" si="175"/>
        <v>150000000</v>
      </c>
      <c r="Z153" s="1506">
        <f t="shared" si="176"/>
        <v>139976820</v>
      </c>
      <c r="AA153" s="1506">
        <f t="shared" si="177"/>
        <v>41976820</v>
      </c>
      <c r="AB153" s="617">
        <f t="shared" si="178"/>
        <v>37976820</v>
      </c>
      <c r="AC153" s="606"/>
    </row>
    <row r="154" spans="1:29" ht="27" thickTop="1" thickBot="1">
      <c r="A154" s="643"/>
      <c r="B154" s="607"/>
      <c r="C154" s="607"/>
      <c r="D154" s="607"/>
      <c r="E154" s="643"/>
      <c r="F154" s="643"/>
      <c r="G154" s="643"/>
      <c r="H154" s="894" t="s">
        <v>2356</v>
      </c>
      <c r="I154" s="1490">
        <f>+I155+I180</f>
        <v>5181235000</v>
      </c>
      <c r="J154" s="1490">
        <f t="shared" ref="J154:L154" si="180">+J155+J180</f>
        <v>4349498550.5499992</v>
      </c>
      <c r="K154" s="1490">
        <f t="shared" si="180"/>
        <v>3888619785.5499997</v>
      </c>
      <c r="L154" s="1490">
        <f t="shared" si="180"/>
        <v>3479588278.8499999</v>
      </c>
      <c r="M154" s="1497">
        <f t="shared" ref="J154:X154" si="181">+M156+M244</f>
        <v>0</v>
      </c>
      <c r="N154" s="1497">
        <f t="shared" si="181"/>
        <v>0</v>
      </c>
      <c r="O154" s="1497">
        <f t="shared" si="181"/>
        <v>0</v>
      </c>
      <c r="P154" s="1497">
        <f t="shared" si="181"/>
        <v>0</v>
      </c>
      <c r="Q154" s="1497">
        <f t="shared" si="181"/>
        <v>0</v>
      </c>
      <c r="R154" s="1497">
        <f t="shared" si="181"/>
        <v>0</v>
      </c>
      <c r="S154" s="1497">
        <f t="shared" si="181"/>
        <v>0</v>
      </c>
      <c r="T154" s="1497">
        <f t="shared" si="181"/>
        <v>0</v>
      </c>
      <c r="U154" s="1497">
        <f t="shared" si="181"/>
        <v>0</v>
      </c>
      <c r="V154" s="1497">
        <f t="shared" si="181"/>
        <v>0</v>
      </c>
      <c r="W154" s="1497">
        <f t="shared" si="181"/>
        <v>0</v>
      </c>
      <c r="X154" s="1497">
        <f t="shared" si="181"/>
        <v>0</v>
      </c>
      <c r="Y154" s="1516">
        <f t="shared" si="175"/>
        <v>5181235000</v>
      </c>
      <c r="Z154" s="1516">
        <f t="shared" si="176"/>
        <v>4349498550.5499992</v>
      </c>
      <c r="AA154" s="1516">
        <f t="shared" si="177"/>
        <v>3888619785.5499997</v>
      </c>
      <c r="AB154" s="645">
        <f t="shared" si="178"/>
        <v>3479588278.8499999</v>
      </c>
      <c r="AC154" s="606"/>
    </row>
    <row r="155" spans="1:29" s="635" customFormat="1" ht="27" thickTop="1" thickBot="1">
      <c r="A155" s="624"/>
      <c r="B155" s="632"/>
      <c r="C155" s="632"/>
      <c r="D155" s="632"/>
      <c r="E155" s="624"/>
      <c r="F155" s="624"/>
      <c r="G155" s="624"/>
      <c r="H155" s="1101" t="s">
        <v>2357</v>
      </c>
      <c r="I155" s="1490">
        <f>+I156+I160+I164+I168+I172+I176</f>
        <v>4818235000</v>
      </c>
      <c r="J155" s="1490">
        <f t="shared" ref="J155:L155" si="182">+J156+J160+J164+J168+J172+J176</f>
        <v>4049233834.5499997</v>
      </c>
      <c r="K155" s="1490">
        <f t="shared" si="182"/>
        <v>3711280785.5499997</v>
      </c>
      <c r="L155" s="1490">
        <f t="shared" si="182"/>
        <v>3302874417.8499999</v>
      </c>
      <c r="M155" s="1490">
        <f t="shared" ref="J155:AB155" si="183">+M156+M160+M164+M168+M172+M176</f>
        <v>0</v>
      </c>
      <c r="N155" s="1490">
        <f t="shared" si="183"/>
        <v>0</v>
      </c>
      <c r="O155" s="1490">
        <f t="shared" si="183"/>
        <v>0</v>
      </c>
      <c r="P155" s="1490">
        <f t="shared" si="183"/>
        <v>0</v>
      </c>
      <c r="Q155" s="1490">
        <f t="shared" si="183"/>
        <v>0</v>
      </c>
      <c r="R155" s="1490">
        <f t="shared" si="183"/>
        <v>0</v>
      </c>
      <c r="S155" s="1490">
        <f t="shared" si="183"/>
        <v>0</v>
      </c>
      <c r="T155" s="1490">
        <f t="shared" si="183"/>
        <v>0</v>
      </c>
      <c r="U155" s="1490">
        <f t="shared" si="183"/>
        <v>0</v>
      </c>
      <c r="V155" s="1490">
        <f t="shared" si="183"/>
        <v>0</v>
      </c>
      <c r="W155" s="1490">
        <f t="shared" si="183"/>
        <v>0</v>
      </c>
      <c r="X155" s="1490">
        <f t="shared" si="183"/>
        <v>0</v>
      </c>
      <c r="Y155" s="1490">
        <f t="shared" si="183"/>
        <v>4818235000</v>
      </c>
      <c r="Z155" s="1490">
        <f t="shared" si="183"/>
        <v>4049233834.5499997</v>
      </c>
      <c r="AA155" s="1490">
        <f t="shared" si="183"/>
        <v>3711280785.5499997</v>
      </c>
      <c r="AB155" s="627">
        <f t="shared" si="183"/>
        <v>3302874417.8499999</v>
      </c>
      <c r="AC155" s="1095"/>
    </row>
    <row r="156" spans="1:29" s="635" customFormat="1" ht="27" thickTop="1" thickBot="1">
      <c r="A156" s="624"/>
      <c r="B156" s="624"/>
      <c r="C156" s="624"/>
      <c r="D156" s="624"/>
      <c r="E156" s="624"/>
      <c r="F156" s="624"/>
      <c r="G156" s="624"/>
      <c r="H156" s="896" t="s">
        <v>2358</v>
      </c>
      <c r="I156" s="1490">
        <f>+I157</f>
        <v>583000000</v>
      </c>
      <c r="J156" s="1490">
        <f t="shared" ref="J156:L156" si="184">+J157</f>
        <v>417008278</v>
      </c>
      <c r="K156" s="1490">
        <f t="shared" si="184"/>
        <v>415645489</v>
      </c>
      <c r="L156" s="1490">
        <f t="shared" si="184"/>
        <v>371901089</v>
      </c>
      <c r="M156" s="1490">
        <f t="shared" ref="J156:X158" si="185">+M157</f>
        <v>0</v>
      </c>
      <c r="N156" s="1490">
        <f t="shared" si="185"/>
        <v>0</v>
      </c>
      <c r="O156" s="1490">
        <f t="shared" si="185"/>
        <v>0</v>
      </c>
      <c r="P156" s="1490">
        <f t="shared" si="185"/>
        <v>0</v>
      </c>
      <c r="Q156" s="1490">
        <f t="shared" si="185"/>
        <v>0</v>
      </c>
      <c r="R156" s="1490">
        <f t="shared" si="185"/>
        <v>0</v>
      </c>
      <c r="S156" s="1490">
        <f t="shared" si="185"/>
        <v>0</v>
      </c>
      <c r="T156" s="1490">
        <f t="shared" si="185"/>
        <v>0</v>
      </c>
      <c r="U156" s="1490">
        <f t="shared" si="185"/>
        <v>0</v>
      </c>
      <c r="V156" s="1490">
        <f t="shared" si="185"/>
        <v>0</v>
      </c>
      <c r="W156" s="1490">
        <f t="shared" si="185"/>
        <v>0</v>
      </c>
      <c r="X156" s="1490">
        <f t="shared" si="185"/>
        <v>0</v>
      </c>
      <c r="Y156" s="1509">
        <f t="shared" ref="Y156:Y167" si="186">+I156+M156+Q156+U156</f>
        <v>583000000</v>
      </c>
      <c r="Z156" s="1509">
        <f t="shared" ref="Z156:Z167" si="187">+J156+N156+R156+V156</f>
        <v>417008278</v>
      </c>
      <c r="AA156" s="1509">
        <f t="shared" ref="AA156:AA167" si="188">+K156+O156+S156+W156</f>
        <v>415645489</v>
      </c>
      <c r="AB156" s="628">
        <f t="shared" ref="AB156:AB167" si="189">+L156+P156+T156+X156</f>
        <v>371901089</v>
      </c>
      <c r="AC156" s="1095"/>
    </row>
    <row r="157" spans="1:29" ht="16.5" thickTop="1" thickBot="1">
      <c r="A157" s="637"/>
      <c r="B157" s="637"/>
      <c r="C157" s="637"/>
      <c r="D157" s="637"/>
      <c r="E157" s="637"/>
      <c r="F157" s="637"/>
      <c r="G157" s="637"/>
      <c r="H157" s="646" t="s">
        <v>1741</v>
      </c>
      <c r="I157" s="1490">
        <f>+I158</f>
        <v>583000000</v>
      </c>
      <c r="J157" s="1490">
        <f t="shared" si="185"/>
        <v>417008278</v>
      </c>
      <c r="K157" s="1490">
        <f t="shared" si="185"/>
        <v>415645489</v>
      </c>
      <c r="L157" s="1490">
        <f t="shared" si="185"/>
        <v>371901089</v>
      </c>
      <c r="M157" s="1105">
        <f t="shared" si="185"/>
        <v>0</v>
      </c>
      <c r="N157" s="1105">
        <f t="shared" si="185"/>
        <v>0</v>
      </c>
      <c r="O157" s="1105">
        <f t="shared" si="185"/>
        <v>0</v>
      </c>
      <c r="P157" s="1105">
        <f t="shared" si="185"/>
        <v>0</v>
      </c>
      <c r="Q157" s="1105">
        <f t="shared" si="185"/>
        <v>0</v>
      </c>
      <c r="R157" s="1105">
        <f t="shared" si="185"/>
        <v>0</v>
      </c>
      <c r="S157" s="1105">
        <f t="shared" si="185"/>
        <v>0</v>
      </c>
      <c r="T157" s="1105">
        <f t="shared" si="185"/>
        <v>0</v>
      </c>
      <c r="U157" s="1105">
        <f t="shared" si="185"/>
        <v>0</v>
      </c>
      <c r="V157" s="1105">
        <f t="shared" si="185"/>
        <v>0</v>
      </c>
      <c r="W157" s="1105">
        <f t="shared" si="185"/>
        <v>0</v>
      </c>
      <c r="X157" s="1105">
        <f t="shared" si="185"/>
        <v>0</v>
      </c>
      <c r="Y157" s="1512">
        <f t="shared" si="186"/>
        <v>583000000</v>
      </c>
      <c r="Z157" s="1512">
        <f t="shared" si="187"/>
        <v>417008278</v>
      </c>
      <c r="AA157" s="1512">
        <f t="shared" si="188"/>
        <v>415645489</v>
      </c>
      <c r="AB157" s="639">
        <f t="shared" si="189"/>
        <v>371901089</v>
      </c>
      <c r="AC157" s="606"/>
    </row>
    <row r="158" spans="1:29" ht="16.5" thickTop="1" thickBot="1">
      <c r="A158" s="612"/>
      <c r="B158" s="612"/>
      <c r="C158" s="612"/>
      <c r="D158" s="612"/>
      <c r="E158" s="613"/>
      <c r="F158" s="613"/>
      <c r="G158" s="612"/>
      <c r="H158" s="647" t="s">
        <v>1742</v>
      </c>
      <c r="I158" s="1490">
        <f>+I159</f>
        <v>583000000</v>
      </c>
      <c r="J158" s="1490">
        <f t="shared" si="185"/>
        <v>417008278</v>
      </c>
      <c r="K158" s="1490">
        <f t="shared" si="185"/>
        <v>415645489</v>
      </c>
      <c r="L158" s="1490">
        <f t="shared" si="185"/>
        <v>371901089</v>
      </c>
      <c r="M158" s="1106">
        <f t="shared" si="185"/>
        <v>0</v>
      </c>
      <c r="N158" s="1106">
        <f t="shared" si="185"/>
        <v>0</v>
      </c>
      <c r="O158" s="1106">
        <f t="shared" si="185"/>
        <v>0</v>
      </c>
      <c r="P158" s="1106">
        <f t="shared" si="185"/>
        <v>0</v>
      </c>
      <c r="Q158" s="1106">
        <f t="shared" si="185"/>
        <v>0</v>
      </c>
      <c r="R158" s="1106">
        <f t="shared" si="185"/>
        <v>0</v>
      </c>
      <c r="S158" s="1106">
        <f t="shared" si="185"/>
        <v>0</v>
      </c>
      <c r="T158" s="1106">
        <f t="shared" si="185"/>
        <v>0</v>
      </c>
      <c r="U158" s="1106">
        <f t="shared" si="185"/>
        <v>0</v>
      </c>
      <c r="V158" s="1106">
        <f t="shared" si="185"/>
        <v>0</v>
      </c>
      <c r="W158" s="1106">
        <f t="shared" si="185"/>
        <v>0</v>
      </c>
      <c r="X158" s="1106">
        <f t="shared" si="185"/>
        <v>0</v>
      </c>
      <c r="Y158" s="1506">
        <f t="shared" si="186"/>
        <v>583000000</v>
      </c>
      <c r="Z158" s="1506">
        <f t="shared" si="187"/>
        <v>417008278</v>
      </c>
      <c r="AA158" s="1506">
        <f t="shared" si="188"/>
        <v>415645489</v>
      </c>
      <c r="AB158" s="617">
        <f t="shared" si="189"/>
        <v>371901089</v>
      </c>
      <c r="AC158" s="606"/>
    </row>
    <row r="159" spans="1:29" ht="16.5" thickTop="1" thickBot="1">
      <c r="A159" s="612"/>
      <c r="B159" s="612"/>
      <c r="C159" s="612"/>
      <c r="D159" s="612"/>
      <c r="E159" s="613"/>
      <c r="F159" s="613"/>
      <c r="G159" s="613"/>
      <c r="H159" s="647" t="s">
        <v>1743</v>
      </c>
      <c r="I159" s="1490">
        <v>583000000</v>
      </c>
      <c r="J159" s="1490">
        <v>417008278</v>
      </c>
      <c r="K159" s="1490">
        <v>415645489</v>
      </c>
      <c r="L159" s="1490">
        <v>371901089</v>
      </c>
      <c r="M159" s="1106"/>
      <c r="N159" s="1106"/>
      <c r="O159" s="1106"/>
      <c r="P159" s="1106"/>
      <c r="Q159" s="1106"/>
      <c r="R159" s="1106"/>
      <c r="S159" s="1106"/>
      <c r="T159" s="1106"/>
      <c r="U159" s="1106"/>
      <c r="V159" s="1106"/>
      <c r="W159" s="1106"/>
      <c r="X159" s="1106"/>
      <c r="Y159" s="1506">
        <f t="shared" si="186"/>
        <v>583000000</v>
      </c>
      <c r="Z159" s="1506">
        <f t="shared" si="187"/>
        <v>417008278</v>
      </c>
      <c r="AA159" s="1506">
        <f t="shared" si="188"/>
        <v>415645489</v>
      </c>
      <c r="AB159" s="617">
        <f t="shared" si="189"/>
        <v>371901089</v>
      </c>
      <c r="AC159" s="606"/>
    </row>
    <row r="160" spans="1:29" s="635" customFormat="1" ht="27" thickTop="1" thickBot="1">
      <c r="A160" s="1097"/>
      <c r="B160" s="1097"/>
      <c r="C160" s="1097"/>
      <c r="D160" s="1097"/>
      <c r="E160" s="1097"/>
      <c r="F160" s="1097"/>
      <c r="G160" s="1098"/>
      <c r="H160" s="896" t="s">
        <v>2359</v>
      </c>
      <c r="I160" s="1501">
        <f>+I161</f>
        <v>689235000</v>
      </c>
      <c r="J160" s="1501">
        <f t="shared" ref="J160:L160" si="190">+J161</f>
        <v>620480252.70000005</v>
      </c>
      <c r="K160" s="1501">
        <f t="shared" si="190"/>
        <v>554054640.70000005</v>
      </c>
      <c r="L160" s="1501">
        <f t="shared" si="190"/>
        <v>477699329</v>
      </c>
      <c r="M160" s="1501">
        <f t="shared" ref="J160:X162" si="191">+M161</f>
        <v>0</v>
      </c>
      <c r="N160" s="1501">
        <f t="shared" si="191"/>
        <v>0</v>
      </c>
      <c r="O160" s="1501">
        <f t="shared" si="191"/>
        <v>0</v>
      </c>
      <c r="P160" s="1501">
        <f t="shared" si="191"/>
        <v>0</v>
      </c>
      <c r="Q160" s="1501">
        <f t="shared" si="191"/>
        <v>0</v>
      </c>
      <c r="R160" s="1501">
        <f t="shared" si="191"/>
        <v>0</v>
      </c>
      <c r="S160" s="1501">
        <f t="shared" si="191"/>
        <v>0</v>
      </c>
      <c r="T160" s="1501">
        <f t="shared" si="191"/>
        <v>0</v>
      </c>
      <c r="U160" s="1501">
        <f t="shared" si="191"/>
        <v>0</v>
      </c>
      <c r="V160" s="1501">
        <f t="shared" si="191"/>
        <v>0</v>
      </c>
      <c r="W160" s="1501">
        <f t="shared" si="191"/>
        <v>0</v>
      </c>
      <c r="X160" s="1501">
        <f t="shared" si="191"/>
        <v>0</v>
      </c>
      <c r="Y160" s="1518">
        <f t="shared" si="186"/>
        <v>689235000</v>
      </c>
      <c r="Z160" s="1518">
        <f t="shared" si="187"/>
        <v>620480252.70000005</v>
      </c>
      <c r="AA160" s="1518">
        <f t="shared" si="188"/>
        <v>554054640.70000005</v>
      </c>
      <c r="AB160" s="1099">
        <f t="shared" si="189"/>
        <v>477699329</v>
      </c>
      <c r="AC160" s="1095"/>
    </row>
    <row r="161" spans="1:29" ht="16.5" thickTop="1" thickBot="1">
      <c r="A161" s="649"/>
      <c r="B161" s="649"/>
      <c r="C161" s="649"/>
      <c r="D161" s="649"/>
      <c r="E161" s="637"/>
      <c r="F161" s="637"/>
      <c r="G161" s="637"/>
      <c r="H161" s="646" t="s">
        <v>1741</v>
      </c>
      <c r="I161" s="1490">
        <f>+I162</f>
        <v>689235000</v>
      </c>
      <c r="J161" s="1490">
        <f t="shared" si="191"/>
        <v>620480252.70000005</v>
      </c>
      <c r="K161" s="1490">
        <f t="shared" si="191"/>
        <v>554054640.70000005</v>
      </c>
      <c r="L161" s="1490">
        <f t="shared" si="191"/>
        <v>477699329</v>
      </c>
      <c r="M161" s="1105">
        <f t="shared" si="191"/>
        <v>0</v>
      </c>
      <c r="N161" s="1105">
        <f t="shared" si="191"/>
        <v>0</v>
      </c>
      <c r="O161" s="1105">
        <f t="shared" si="191"/>
        <v>0</v>
      </c>
      <c r="P161" s="1105">
        <f t="shared" si="191"/>
        <v>0</v>
      </c>
      <c r="Q161" s="1105">
        <f t="shared" si="191"/>
        <v>0</v>
      </c>
      <c r="R161" s="1105">
        <f t="shared" si="191"/>
        <v>0</v>
      </c>
      <c r="S161" s="1105">
        <f t="shared" si="191"/>
        <v>0</v>
      </c>
      <c r="T161" s="1105">
        <f t="shared" si="191"/>
        <v>0</v>
      </c>
      <c r="U161" s="1105">
        <f t="shared" si="191"/>
        <v>0</v>
      </c>
      <c r="V161" s="1105">
        <f t="shared" si="191"/>
        <v>0</v>
      </c>
      <c r="W161" s="1105">
        <f t="shared" si="191"/>
        <v>0</v>
      </c>
      <c r="X161" s="1105">
        <f t="shared" si="191"/>
        <v>0</v>
      </c>
      <c r="Y161" s="1512">
        <f t="shared" si="186"/>
        <v>689235000</v>
      </c>
      <c r="Z161" s="1512">
        <f t="shared" si="187"/>
        <v>620480252.70000005</v>
      </c>
      <c r="AA161" s="1512">
        <f t="shared" si="188"/>
        <v>554054640.70000005</v>
      </c>
      <c r="AB161" s="639">
        <f t="shared" si="189"/>
        <v>477699329</v>
      </c>
      <c r="AC161" s="606"/>
    </row>
    <row r="162" spans="1:29" ht="16.5" thickTop="1" thickBot="1">
      <c r="A162" s="612"/>
      <c r="B162" s="612"/>
      <c r="C162" s="614"/>
      <c r="D162" s="614"/>
      <c r="E162" s="613"/>
      <c r="F162" s="613"/>
      <c r="G162" s="612"/>
      <c r="H162" s="647" t="s">
        <v>1742</v>
      </c>
      <c r="I162" s="1490">
        <f>+I163</f>
        <v>689235000</v>
      </c>
      <c r="J162" s="1490">
        <f t="shared" si="191"/>
        <v>620480252.70000005</v>
      </c>
      <c r="K162" s="1490">
        <f t="shared" si="191"/>
        <v>554054640.70000005</v>
      </c>
      <c r="L162" s="1490">
        <f t="shared" si="191"/>
        <v>477699329</v>
      </c>
      <c r="M162" s="1106">
        <f t="shared" si="191"/>
        <v>0</v>
      </c>
      <c r="N162" s="1106">
        <f t="shared" si="191"/>
        <v>0</v>
      </c>
      <c r="O162" s="1106">
        <f t="shared" si="191"/>
        <v>0</v>
      </c>
      <c r="P162" s="1106">
        <f t="shared" si="191"/>
        <v>0</v>
      </c>
      <c r="Q162" s="1106">
        <f t="shared" si="191"/>
        <v>0</v>
      </c>
      <c r="R162" s="1106">
        <f t="shared" si="191"/>
        <v>0</v>
      </c>
      <c r="S162" s="1106">
        <f t="shared" si="191"/>
        <v>0</v>
      </c>
      <c r="T162" s="1106">
        <f t="shared" si="191"/>
        <v>0</v>
      </c>
      <c r="U162" s="1106">
        <f t="shared" si="191"/>
        <v>0</v>
      </c>
      <c r="V162" s="1106">
        <f t="shared" si="191"/>
        <v>0</v>
      </c>
      <c r="W162" s="1106">
        <f t="shared" si="191"/>
        <v>0</v>
      </c>
      <c r="X162" s="1106">
        <f t="shared" si="191"/>
        <v>0</v>
      </c>
      <c r="Y162" s="1506">
        <f t="shared" si="186"/>
        <v>689235000</v>
      </c>
      <c r="Z162" s="1506">
        <f t="shared" si="187"/>
        <v>620480252.70000005</v>
      </c>
      <c r="AA162" s="1506">
        <f t="shared" si="188"/>
        <v>554054640.70000005</v>
      </c>
      <c r="AB162" s="617">
        <f t="shared" si="189"/>
        <v>477699329</v>
      </c>
      <c r="AC162" s="606"/>
    </row>
    <row r="163" spans="1:29" ht="16.5" thickTop="1" thickBot="1">
      <c r="A163" s="612"/>
      <c r="B163" s="612"/>
      <c r="C163" s="614"/>
      <c r="D163" s="614"/>
      <c r="E163" s="613"/>
      <c r="F163" s="613"/>
      <c r="G163" s="613"/>
      <c r="H163" s="647" t="s">
        <v>1743</v>
      </c>
      <c r="I163" s="1490">
        <v>689235000</v>
      </c>
      <c r="J163" s="1490">
        <v>620480252.70000005</v>
      </c>
      <c r="K163" s="1490">
        <v>554054640.70000005</v>
      </c>
      <c r="L163" s="1490">
        <v>477699329</v>
      </c>
      <c r="M163" s="1106"/>
      <c r="N163" s="1106"/>
      <c r="O163" s="1106"/>
      <c r="P163" s="1106"/>
      <c r="Q163" s="1106"/>
      <c r="R163" s="1106"/>
      <c r="S163" s="1106"/>
      <c r="T163" s="1106"/>
      <c r="U163" s="1106"/>
      <c r="V163" s="1106"/>
      <c r="W163" s="1106"/>
      <c r="X163" s="1106"/>
      <c r="Y163" s="1506">
        <f t="shared" si="186"/>
        <v>689235000</v>
      </c>
      <c r="Z163" s="1506">
        <f t="shared" si="187"/>
        <v>620480252.70000005</v>
      </c>
      <c r="AA163" s="1506">
        <f t="shared" si="188"/>
        <v>554054640.70000005</v>
      </c>
      <c r="AB163" s="617">
        <f t="shared" si="189"/>
        <v>477699329</v>
      </c>
      <c r="AC163" s="606"/>
    </row>
    <row r="164" spans="1:29" s="635" customFormat="1" ht="39.75" thickTop="1" thickBot="1">
      <c r="A164" s="1097"/>
      <c r="B164" s="1097"/>
      <c r="C164" s="1097"/>
      <c r="D164" s="1097"/>
      <c r="E164" s="1097"/>
      <c r="F164" s="1097"/>
      <c r="G164" s="1098"/>
      <c r="H164" s="896" t="s">
        <v>2360</v>
      </c>
      <c r="I164" s="1501">
        <f>+I165</f>
        <v>2428000000</v>
      </c>
      <c r="J164" s="1501">
        <f t="shared" ref="J164:L164" si="192">+J165</f>
        <v>2390651828.3299999</v>
      </c>
      <c r="K164" s="1501">
        <f t="shared" si="192"/>
        <v>2260887180.3299999</v>
      </c>
      <c r="L164" s="1501">
        <f t="shared" si="192"/>
        <v>1993149090.3299999</v>
      </c>
      <c r="M164" s="1501">
        <f t="shared" ref="J164:X174" si="193">+M165</f>
        <v>0</v>
      </c>
      <c r="N164" s="1501">
        <f t="shared" si="193"/>
        <v>0</v>
      </c>
      <c r="O164" s="1501">
        <f t="shared" si="193"/>
        <v>0</v>
      </c>
      <c r="P164" s="1501">
        <f t="shared" si="193"/>
        <v>0</v>
      </c>
      <c r="Q164" s="1501">
        <f t="shared" si="193"/>
        <v>0</v>
      </c>
      <c r="R164" s="1501">
        <f t="shared" si="193"/>
        <v>0</v>
      </c>
      <c r="S164" s="1501">
        <f t="shared" si="193"/>
        <v>0</v>
      </c>
      <c r="T164" s="1501">
        <f t="shared" si="193"/>
        <v>0</v>
      </c>
      <c r="U164" s="1501">
        <f t="shared" si="193"/>
        <v>0</v>
      </c>
      <c r="V164" s="1501">
        <f t="shared" si="193"/>
        <v>0</v>
      </c>
      <c r="W164" s="1501">
        <f t="shared" si="193"/>
        <v>0</v>
      </c>
      <c r="X164" s="1501">
        <f t="shared" si="193"/>
        <v>0</v>
      </c>
      <c r="Y164" s="1518">
        <f t="shared" si="186"/>
        <v>2428000000</v>
      </c>
      <c r="Z164" s="1518">
        <f t="shared" si="187"/>
        <v>2390651828.3299999</v>
      </c>
      <c r="AA164" s="1518">
        <f t="shared" si="188"/>
        <v>2260887180.3299999</v>
      </c>
      <c r="AB164" s="1099">
        <f t="shared" si="189"/>
        <v>1993149090.3299999</v>
      </c>
      <c r="AC164" s="1095"/>
    </row>
    <row r="165" spans="1:29" ht="16.5" thickTop="1" thickBot="1">
      <c r="A165" s="649"/>
      <c r="B165" s="649"/>
      <c r="C165" s="649"/>
      <c r="D165" s="649"/>
      <c r="E165" s="637"/>
      <c r="F165" s="637"/>
      <c r="G165" s="637"/>
      <c r="H165" s="646" t="s">
        <v>1741</v>
      </c>
      <c r="I165" s="1490">
        <f>+I166</f>
        <v>2428000000</v>
      </c>
      <c r="J165" s="1105">
        <f t="shared" si="193"/>
        <v>2390651828.3299999</v>
      </c>
      <c r="K165" s="1105">
        <f t="shared" si="193"/>
        <v>2260887180.3299999</v>
      </c>
      <c r="L165" s="1105">
        <f t="shared" si="193"/>
        <v>1993149090.3299999</v>
      </c>
      <c r="M165" s="1105">
        <f t="shared" si="193"/>
        <v>0</v>
      </c>
      <c r="N165" s="1105">
        <f t="shared" si="193"/>
        <v>0</v>
      </c>
      <c r="O165" s="1105">
        <f t="shared" si="193"/>
        <v>0</v>
      </c>
      <c r="P165" s="1105">
        <f t="shared" si="193"/>
        <v>0</v>
      </c>
      <c r="Q165" s="1105">
        <f t="shared" si="193"/>
        <v>0</v>
      </c>
      <c r="R165" s="1105">
        <f t="shared" si="193"/>
        <v>0</v>
      </c>
      <c r="S165" s="1105">
        <f t="shared" si="193"/>
        <v>0</v>
      </c>
      <c r="T165" s="1105">
        <f t="shared" si="193"/>
        <v>0</v>
      </c>
      <c r="U165" s="1105">
        <f t="shared" si="193"/>
        <v>0</v>
      </c>
      <c r="V165" s="1105">
        <f t="shared" si="193"/>
        <v>0</v>
      </c>
      <c r="W165" s="1105">
        <f t="shared" si="193"/>
        <v>0</v>
      </c>
      <c r="X165" s="1105">
        <f t="shared" si="193"/>
        <v>0</v>
      </c>
      <c r="Y165" s="1512">
        <f t="shared" si="186"/>
        <v>2428000000</v>
      </c>
      <c r="Z165" s="1512">
        <f t="shared" si="187"/>
        <v>2390651828.3299999</v>
      </c>
      <c r="AA165" s="1512">
        <f t="shared" si="188"/>
        <v>2260887180.3299999</v>
      </c>
      <c r="AB165" s="639">
        <f t="shared" si="189"/>
        <v>1993149090.3299999</v>
      </c>
      <c r="AC165" s="606"/>
    </row>
    <row r="166" spans="1:29" ht="16.5" thickTop="1" thickBot="1">
      <c r="A166" s="612"/>
      <c r="B166" s="612"/>
      <c r="C166" s="614"/>
      <c r="D166" s="614"/>
      <c r="E166" s="613"/>
      <c r="F166" s="613"/>
      <c r="G166" s="612"/>
      <c r="H166" s="647" t="s">
        <v>1742</v>
      </c>
      <c r="I166" s="1490">
        <f>+I167</f>
        <v>2428000000</v>
      </c>
      <c r="J166" s="1106">
        <f t="shared" si="193"/>
        <v>2390651828.3299999</v>
      </c>
      <c r="K166" s="1106">
        <f t="shared" si="193"/>
        <v>2260887180.3299999</v>
      </c>
      <c r="L166" s="1106">
        <f t="shared" si="193"/>
        <v>1993149090.3299999</v>
      </c>
      <c r="M166" s="1106">
        <f t="shared" si="193"/>
        <v>0</v>
      </c>
      <c r="N166" s="1106">
        <f t="shared" si="193"/>
        <v>0</v>
      </c>
      <c r="O166" s="1106">
        <f t="shared" si="193"/>
        <v>0</v>
      </c>
      <c r="P166" s="1106">
        <f t="shared" si="193"/>
        <v>0</v>
      </c>
      <c r="Q166" s="1106">
        <f t="shared" si="193"/>
        <v>0</v>
      </c>
      <c r="R166" s="1106">
        <f t="shared" si="193"/>
        <v>0</v>
      </c>
      <c r="S166" s="1106">
        <f t="shared" si="193"/>
        <v>0</v>
      </c>
      <c r="T166" s="1106">
        <f t="shared" si="193"/>
        <v>0</v>
      </c>
      <c r="U166" s="1106">
        <f t="shared" si="193"/>
        <v>0</v>
      </c>
      <c r="V166" s="1106">
        <f t="shared" si="193"/>
        <v>0</v>
      </c>
      <c r="W166" s="1106">
        <f t="shared" si="193"/>
        <v>0</v>
      </c>
      <c r="X166" s="1106">
        <f t="shared" si="193"/>
        <v>0</v>
      </c>
      <c r="Y166" s="1506">
        <f t="shared" si="186"/>
        <v>2428000000</v>
      </c>
      <c r="Z166" s="1506">
        <f t="shared" si="187"/>
        <v>2390651828.3299999</v>
      </c>
      <c r="AA166" s="1506">
        <f t="shared" si="188"/>
        <v>2260887180.3299999</v>
      </c>
      <c r="AB166" s="617">
        <f t="shared" si="189"/>
        <v>1993149090.3299999</v>
      </c>
      <c r="AC166" s="606"/>
    </row>
    <row r="167" spans="1:29" ht="16.5" thickTop="1" thickBot="1">
      <c r="A167" s="612"/>
      <c r="B167" s="612"/>
      <c r="C167" s="614"/>
      <c r="D167" s="614"/>
      <c r="E167" s="613"/>
      <c r="F167" s="613"/>
      <c r="G167" s="613"/>
      <c r="H167" s="647" t="s">
        <v>1743</v>
      </c>
      <c r="I167" s="1490">
        <v>2428000000</v>
      </c>
      <c r="J167" s="1106">
        <v>2390651828.3299999</v>
      </c>
      <c r="K167" s="1106">
        <v>2260887180.3299999</v>
      </c>
      <c r="L167" s="1106">
        <v>1993149090.3299999</v>
      </c>
      <c r="M167" s="1106"/>
      <c r="N167" s="1106"/>
      <c r="O167" s="1106"/>
      <c r="P167" s="1106"/>
      <c r="Q167" s="1106"/>
      <c r="R167" s="1106"/>
      <c r="S167" s="1106"/>
      <c r="T167" s="1106"/>
      <c r="U167" s="1106"/>
      <c r="V167" s="1106"/>
      <c r="W167" s="1106"/>
      <c r="X167" s="1106"/>
      <c r="Y167" s="1506">
        <f t="shared" si="186"/>
        <v>2428000000</v>
      </c>
      <c r="Z167" s="1506">
        <f t="shared" si="187"/>
        <v>2390651828.3299999</v>
      </c>
      <c r="AA167" s="1506">
        <f t="shared" si="188"/>
        <v>2260887180.3299999</v>
      </c>
      <c r="AB167" s="617">
        <f t="shared" si="189"/>
        <v>1993149090.3299999</v>
      </c>
      <c r="AC167" s="606"/>
    </row>
    <row r="168" spans="1:29" s="635" customFormat="1" ht="39.75" thickTop="1" thickBot="1">
      <c r="A168" s="1097"/>
      <c r="B168" s="1097"/>
      <c r="C168" s="1097"/>
      <c r="D168" s="1097"/>
      <c r="E168" s="1097"/>
      <c r="F168" s="1097"/>
      <c r="G168" s="1098"/>
      <c r="H168" s="896" t="s">
        <v>2361</v>
      </c>
      <c r="I168" s="1501">
        <f>+I169</f>
        <v>434000000</v>
      </c>
      <c r="J168" s="1501">
        <f t="shared" ref="J168:L168" si="194">+J169</f>
        <v>281305829.51999998</v>
      </c>
      <c r="K168" s="1501">
        <f t="shared" si="194"/>
        <v>242405829.51999998</v>
      </c>
      <c r="L168" s="1501">
        <f t="shared" si="194"/>
        <v>231905829.51999998</v>
      </c>
      <c r="M168" s="1501">
        <f t="shared" si="193"/>
        <v>0</v>
      </c>
      <c r="N168" s="1501">
        <f t="shared" si="193"/>
        <v>0</v>
      </c>
      <c r="O168" s="1501">
        <f t="shared" si="193"/>
        <v>0</v>
      </c>
      <c r="P168" s="1501">
        <f t="shared" si="193"/>
        <v>0</v>
      </c>
      <c r="Q168" s="1501">
        <f t="shared" si="193"/>
        <v>0</v>
      </c>
      <c r="R168" s="1501">
        <f t="shared" si="193"/>
        <v>0</v>
      </c>
      <c r="S168" s="1501">
        <f t="shared" si="193"/>
        <v>0</v>
      </c>
      <c r="T168" s="1501">
        <f t="shared" si="193"/>
        <v>0</v>
      </c>
      <c r="U168" s="1501">
        <f t="shared" si="193"/>
        <v>0</v>
      </c>
      <c r="V168" s="1501">
        <f t="shared" si="193"/>
        <v>0</v>
      </c>
      <c r="W168" s="1501">
        <f t="shared" si="193"/>
        <v>0</v>
      </c>
      <c r="X168" s="1501">
        <f t="shared" si="193"/>
        <v>0</v>
      </c>
      <c r="Y168" s="1518">
        <f t="shared" ref="Y168:Y171" si="195">+I168+M168+Q168+U168</f>
        <v>434000000</v>
      </c>
      <c r="Z168" s="1518">
        <f t="shared" ref="Z168:Z171" si="196">+J168+N168+R168+V168</f>
        <v>281305829.51999998</v>
      </c>
      <c r="AA168" s="1518">
        <f t="shared" ref="AA168:AA171" si="197">+K168+O168+S168+W168</f>
        <v>242405829.51999998</v>
      </c>
      <c r="AB168" s="1099">
        <f t="shared" ref="AB168:AB171" si="198">+L168+P168+T168+X168</f>
        <v>231905829.51999998</v>
      </c>
      <c r="AC168" s="1095"/>
    </row>
    <row r="169" spans="1:29" ht="16.5" thickTop="1" thickBot="1">
      <c r="A169" s="649"/>
      <c r="B169" s="649"/>
      <c r="C169" s="649"/>
      <c r="D169" s="649"/>
      <c r="E169" s="637"/>
      <c r="F169" s="637"/>
      <c r="G169" s="637"/>
      <c r="H169" s="646" t="s">
        <v>1741</v>
      </c>
      <c r="I169" s="1490">
        <f>+I170</f>
        <v>434000000</v>
      </c>
      <c r="J169" s="1490">
        <f t="shared" si="193"/>
        <v>281305829.51999998</v>
      </c>
      <c r="K169" s="1490">
        <f t="shared" si="193"/>
        <v>242405829.51999998</v>
      </c>
      <c r="L169" s="1490">
        <f t="shared" si="193"/>
        <v>231905829.51999998</v>
      </c>
      <c r="M169" s="1105">
        <f t="shared" si="193"/>
        <v>0</v>
      </c>
      <c r="N169" s="1105">
        <f t="shared" si="193"/>
        <v>0</v>
      </c>
      <c r="O169" s="1105">
        <f t="shared" si="193"/>
        <v>0</v>
      </c>
      <c r="P169" s="1105">
        <f t="shared" si="193"/>
        <v>0</v>
      </c>
      <c r="Q169" s="1105">
        <f t="shared" si="193"/>
        <v>0</v>
      </c>
      <c r="R169" s="1105">
        <f t="shared" si="193"/>
        <v>0</v>
      </c>
      <c r="S169" s="1105">
        <f t="shared" si="193"/>
        <v>0</v>
      </c>
      <c r="T169" s="1105">
        <f t="shared" si="193"/>
        <v>0</v>
      </c>
      <c r="U169" s="1105">
        <f t="shared" si="193"/>
        <v>0</v>
      </c>
      <c r="V169" s="1105">
        <f t="shared" si="193"/>
        <v>0</v>
      </c>
      <c r="W169" s="1105">
        <f t="shared" si="193"/>
        <v>0</v>
      </c>
      <c r="X169" s="1105">
        <f t="shared" si="193"/>
        <v>0</v>
      </c>
      <c r="Y169" s="1512">
        <f t="shared" si="195"/>
        <v>434000000</v>
      </c>
      <c r="Z169" s="1512">
        <f t="shared" si="196"/>
        <v>281305829.51999998</v>
      </c>
      <c r="AA169" s="1512">
        <f t="shared" si="197"/>
        <v>242405829.51999998</v>
      </c>
      <c r="AB169" s="639">
        <f t="shared" si="198"/>
        <v>231905829.51999998</v>
      </c>
      <c r="AC169" s="606"/>
    </row>
    <row r="170" spans="1:29" ht="16.5" thickTop="1" thickBot="1">
      <c r="A170" s="612"/>
      <c r="B170" s="612"/>
      <c r="C170" s="614"/>
      <c r="D170" s="614"/>
      <c r="E170" s="613"/>
      <c r="F170" s="613"/>
      <c r="G170" s="612"/>
      <c r="H170" s="647" t="s">
        <v>1742</v>
      </c>
      <c r="I170" s="1490">
        <f>+I171</f>
        <v>434000000</v>
      </c>
      <c r="J170" s="1490">
        <f t="shared" si="193"/>
        <v>281305829.51999998</v>
      </c>
      <c r="K170" s="1490">
        <f t="shared" si="193"/>
        <v>242405829.51999998</v>
      </c>
      <c r="L170" s="1490">
        <f t="shared" si="193"/>
        <v>231905829.51999998</v>
      </c>
      <c r="M170" s="1106">
        <f t="shared" si="193"/>
        <v>0</v>
      </c>
      <c r="N170" s="1106">
        <f t="shared" si="193"/>
        <v>0</v>
      </c>
      <c r="O170" s="1106">
        <f t="shared" si="193"/>
        <v>0</v>
      </c>
      <c r="P170" s="1106">
        <f t="shared" si="193"/>
        <v>0</v>
      </c>
      <c r="Q170" s="1106">
        <f t="shared" si="193"/>
        <v>0</v>
      </c>
      <c r="R170" s="1106">
        <f t="shared" si="193"/>
        <v>0</v>
      </c>
      <c r="S170" s="1106">
        <f t="shared" si="193"/>
        <v>0</v>
      </c>
      <c r="T170" s="1106">
        <f t="shared" si="193"/>
        <v>0</v>
      </c>
      <c r="U170" s="1106">
        <f t="shared" si="193"/>
        <v>0</v>
      </c>
      <c r="V170" s="1106">
        <f t="shared" si="193"/>
        <v>0</v>
      </c>
      <c r="W170" s="1106">
        <f t="shared" si="193"/>
        <v>0</v>
      </c>
      <c r="X170" s="1106">
        <f t="shared" si="193"/>
        <v>0</v>
      </c>
      <c r="Y170" s="1506">
        <f t="shared" si="195"/>
        <v>434000000</v>
      </c>
      <c r="Z170" s="1506">
        <f t="shared" si="196"/>
        <v>281305829.51999998</v>
      </c>
      <c r="AA170" s="1506">
        <f t="shared" si="197"/>
        <v>242405829.51999998</v>
      </c>
      <c r="AB170" s="617">
        <f t="shared" si="198"/>
        <v>231905829.51999998</v>
      </c>
      <c r="AC170" s="606"/>
    </row>
    <row r="171" spans="1:29" ht="16.5" thickTop="1" thickBot="1">
      <c r="A171" s="612"/>
      <c r="B171" s="612"/>
      <c r="C171" s="614"/>
      <c r="D171" s="614"/>
      <c r="E171" s="613"/>
      <c r="F171" s="613"/>
      <c r="G171" s="613"/>
      <c r="H171" s="647" t="s">
        <v>1743</v>
      </c>
      <c r="I171" s="1490">
        <v>434000000</v>
      </c>
      <c r="J171" s="1490">
        <v>281305829.51999998</v>
      </c>
      <c r="K171" s="1490">
        <v>242405829.51999998</v>
      </c>
      <c r="L171" s="1490">
        <v>231905829.51999998</v>
      </c>
      <c r="M171" s="1106"/>
      <c r="N171" s="1106"/>
      <c r="O171" s="1106"/>
      <c r="P171" s="1106"/>
      <c r="Q171" s="1106"/>
      <c r="R171" s="1106"/>
      <c r="S171" s="1106"/>
      <c r="T171" s="1106"/>
      <c r="U171" s="1106"/>
      <c r="V171" s="1106"/>
      <c r="W171" s="1106"/>
      <c r="X171" s="1106"/>
      <c r="Y171" s="1506">
        <f t="shared" si="195"/>
        <v>434000000</v>
      </c>
      <c r="Z171" s="1506">
        <f t="shared" si="196"/>
        <v>281305829.51999998</v>
      </c>
      <c r="AA171" s="1506">
        <f t="shared" si="197"/>
        <v>242405829.51999998</v>
      </c>
      <c r="AB171" s="617">
        <f t="shared" si="198"/>
        <v>231905829.51999998</v>
      </c>
      <c r="AC171" s="606"/>
    </row>
    <row r="172" spans="1:29" s="635" customFormat="1" ht="39.75" thickTop="1" thickBot="1">
      <c r="A172" s="1097"/>
      <c r="B172" s="1097"/>
      <c r="C172" s="1097"/>
      <c r="D172" s="1097"/>
      <c r="E172" s="1097"/>
      <c r="F172" s="1097"/>
      <c r="G172" s="1098"/>
      <c r="H172" s="896" t="s">
        <v>2362</v>
      </c>
      <c r="I172" s="1501">
        <f>+I173</f>
        <v>400000000</v>
      </c>
      <c r="J172" s="1501">
        <f t="shared" ref="J172:L172" si="199">+J173</f>
        <v>108965500</v>
      </c>
      <c r="K172" s="1501">
        <f t="shared" si="199"/>
        <v>8965500</v>
      </c>
      <c r="L172" s="1501">
        <f t="shared" si="199"/>
        <v>8965500</v>
      </c>
      <c r="M172" s="1501">
        <f t="shared" si="193"/>
        <v>0</v>
      </c>
      <c r="N172" s="1501">
        <f t="shared" si="193"/>
        <v>0</v>
      </c>
      <c r="O172" s="1501">
        <f t="shared" si="193"/>
        <v>0</v>
      </c>
      <c r="P172" s="1501">
        <f t="shared" si="193"/>
        <v>0</v>
      </c>
      <c r="Q172" s="1501">
        <f t="shared" si="193"/>
        <v>0</v>
      </c>
      <c r="R172" s="1501">
        <f t="shared" si="193"/>
        <v>0</v>
      </c>
      <c r="S172" s="1501">
        <f t="shared" si="193"/>
        <v>0</v>
      </c>
      <c r="T172" s="1501">
        <f t="shared" si="193"/>
        <v>0</v>
      </c>
      <c r="U172" s="1501">
        <f t="shared" si="193"/>
        <v>0</v>
      </c>
      <c r="V172" s="1501">
        <f t="shared" si="193"/>
        <v>0</v>
      </c>
      <c r="W172" s="1501">
        <f t="shared" si="193"/>
        <v>0</v>
      </c>
      <c r="X172" s="1501">
        <f t="shared" si="193"/>
        <v>0</v>
      </c>
      <c r="Y172" s="1518">
        <f t="shared" ref="Y172:Y179" si="200">+I172+M172+Q172+U172</f>
        <v>400000000</v>
      </c>
      <c r="Z172" s="1518">
        <f t="shared" ref="Z172:Z179" si="201">+J172+N172+R172+V172</f>
        <v>108965500</v>
      </c>
      <c r="AA172" s="1518">
        <f t="shared" ref="AA172:AA179" si="202">+K172+O172+S172+W172</f>
        <v>8965500</v>
      </c>
      <c r="AB172" s="1099">
        <f t="shared" ref="AB172:AB179" si="203">+L172+P172+T172+X172</f>
        <v>8965500</v>
      </c>
      <c r="AC172" s="1095"/>
    </row>
    <row r="173" spans="1:29" ht="16.5" thickTop="1" thickBot="1">
      <c r="A173" s="649"/>
      <c r="B173" s="649"/>
      <c r="C173" s="649"/>
      <c r="D173" s="649"/>
      <c r="E173" s="637"/>
      <c r="F173" s="637"/>
      <c r="G173" s="637"/>
      <c r="H173" s="646" t="s">
        <v>1741</v>
      </c>
      <c r="I173" s="1490">
        <f>+I174</f>
        <v>400000000</v>
      </c>
      <c r="J173" s="1490">
        <f t="shared" si="193"/>
        <v>108965500</v>
      </c>
      <c r="K173" s="1490">
        <f t="shared" si="193"/>
        <v>8965500</v>
      </c>
      <c r="L173" s="1490">
        <f t="shared" si="193"/>
        <v>8965500</v>
      </c>
      <c r="M173" s="1105">
        <f t="shared" si="193"/>
        <v>0</v>
      </c>
      <c r="N173" s="1105">
        <f t="shared" si="193"/>
        <v>0</v>
      </c>
      <c r="O173" s="1105">
        <f t="shared" si="193"/>
        <v>0</v>
      </c>
      <c r="P173" s="1105">
        <f t="shared" si="193"/>
        <v>0</v>
      </c>
      <c r="Q173" s="1105">
        <f t="shared" si="193"/>
        <v>0</v>
      </c>
      <c r="R173" s="1105">
        <f t="shared" si="193"/>
        <v>0</v>
      </c>
      <c r="S173" s="1105">
        <f t="shared" si="193"/>
        <v>0</v>
      </c>
      <c r="T173" s="1105">
        <f t="shared" si="193"/>
        <v>0</v>
      </c>
      <c r="U173" s="1105">
        <f t="shared" si="193"/>
        <v>0</v>
      </c>
      <c r="V173" s="1105">
        <f t="shared" si="193"/>
        <v>0</v>
      </c>
      <c r="W173" s="1105">
        <f t="shared" si="193"/>
        <v>0</v>
      </c>
      <c r="X173" s="1105">
        <f t="shared" si="193"/>
        <v>0</v>
      </c>
      <c r="Y173" s="1512">
        <f t="shared" si="200"/>
        <v>400000000</v>
      </c>
      <c r="Z173" s="1512">
        <f t="shared" si="201"/>
        <v>108965500</v>
      </c>
      <c r="AA173" s="1512">
        <f t="shared" si="202"/>
        <v>8965500</v>
      </c>
      <c r="AB173" s="639">
        <f t="shared" si="203"/>
        <v>8965500</v>
      </c>
      <c r="AC173" s="606"/>
    </row>
    <row r="174" spans="1:29" ht="16.5" thickTop="1" thickBot="1">
      <c r="A174" s="612"/>
      <c r="B174" s="612"/>
      <c r="C174" s="614"/>
      <c r="D174" s="614"/>
      <c r="E174" s="613"/>
      <c r="F174" s="613"/>
      <c r="G174" s="612"/>
      <c r="H174" s="647" t="s">
        <v>1742</v>
      </c>
      <c r="I174" s="1490">
        <f>+I175</f>
        <v>400000000</v>
      </c>
      <c r="J174" s="1490">
        <f t="shared" si="193"/>
        <v>108965500</v>
      </c>
      <c r="K174" s="1490">
        <f t="shared" si="193"/>
        <v>8965500</v>
      </c>
      <c r="L174" s="1490">
        <f t="shared" si="193"/>
        <v>8965500</v>
      </c>
      <c r="M174" s="1106">
        <f t="shared" si="193"/>
        <v>0</v>
      </c>
      <c r="N174" s="1106">
        <f t="shared" si="193"/>
        <v>0</v>
      </c>
      <c r="O174" s="1106">
        <f t="shared" si="193"/>
        <v>0</v>
      </c>
      <c r="P174" s="1106">
        <f t="shared" si="193"/>
        <v>0</v>
      </c>
      <c r="Q174" s="1106">
        <f t="shared" si="193"/>
        <v>0</v>
      </c>
      <c r="R174" s="1106">
        <f t="shared" si="193"/>
        <v>0</v>
      </c>
      <c r="S174" s="1106">
        <f t="shared" si="193"/>
        <v>0</v>
      </c>
      <c r="T174" s="1106">
        <f t="shared" si="193"/>
        <v>0</v>
      </c>
      <c r="U174" s="1106">
        <f t="shared" si="193"/>
        <v>0</v>
      </c>
      <c r="V174" s="1106">
        <f t="shared" si="193"/>
        <v>0</v>
      </c>
      <c r="W174" s="1106">
        <f t="shared" si="193"/>
        <v>0</v>
      </c>
      <c r="X174" s="1106">
        <f t="shared" si="193"/>
        <v>0</v>
      </c>
      <c r="Y174" s="1506">
        <f t="shared" si="200"/>
        <v>400000000</v>
      </c>
      <c r="Z174" s="1506">
        <f t="shared" si="201"/>
        <v>108965500</v>
      </c>
      <c r="AA174" s="1506">
        <f t="shared" si="202"/>
        <v>8965500</v>
      </c>
      <c r="AB174" s="617">
        <f t="shared" si="203"/>
        <v>8965500</v>
      </c>
      <c r="AC174" s="606"/>
    </row>
    <row r="175" spans="1:29" ht="16.5" thickTop="1" thickBot="1">
      <c r="A175" s="612"/>
      <c r="B175" s="612"/>
      <c r="C175" s="614"/>
      <c r="D175" s="614"/>
      <c r="E175" s="613"/>
      <c r="F175" s="613"/>
      <c r="G175" s="613"/>
      <c r="H175" s="647" t="s">
        <v>1743</v>
      </c>
      <c r="I175" s="1490">
        <v>400000000</v>
      </c>
      <c r="J175" s="1490">
        <v>108965500</v>
      </c>
      <c r="K175" s="1490">
        <v>8965500</v>
      </c>
      <c r="L175" s="1490">
        <v>8965500</v>
      </c>
      <c r="M175" s="1106"/>
      <c r="N175" s="1106"/>
      <c r="O175" s="1106"/>
      <c r="P175" s="1106"/>
      <c r="Q175" s="1106"/>
      <c r="R175" s="1106"/>
      <c r="S175" s="1106"/>
      <c r="T175" s="1106"/>
      <c r="U175" s="1106"/>
      <c r="V175" s="1106"/>
      <c r="W175" s="1106"/>
      <c r="X175" s="1106"/>
      <c r="Y175" s="1506">
        <f t="shared" si="200"/>
        <v>400000000</v>
      </c>
      <c r="Z175" s="1506">
        <f t="shared" si="201"/>
        <v>108965500</v>
      </c>
      <c r="AA175" s="1506">
        <f t="shared" si="202"/>
        <v>8965500</v>
      </c>
      <c r="AB175" s="617">
        <f t="shared" si="203"/>
        <v>8965500</v>
      </c>
      <c r="AC175" s="606"/>
    </row>
    <row r="176" spans="1:29" s="635" customFormat="1" ht="27" thickTop="1" thickBot="1">
      <c r="A176" s="1097"/>
      <c r="B176" s="1097"/>
      <c r="C176" s="1097"/>
      <c r="D176" s="1097"/>
      <c r="E176" s="1097"/>
      <c r="F176" s="1097"/>
      <c r="G176" s="1098"/>
      <c r="H176" s="896" t="s">
        <v>2363</v>
      </c>
      <c r="I176" s="1501">
        <f>+I177</f>
        <v>284000000</v>
      </c>
      <c r="J176" s="1501">
        <f t="shared" ref="J176:L176" si="204">+J177</f>
        <v>230822146</v>
      </c>
      <c r="K176" s="1501">
        <f t="shared" si="204"/>
        <v>229322146</v>
      </c>
      <c r="L176" s="1501">
        <f t="shared" si="204"/>
        <v>219253580</v>
      </c>
      <c r="M176" s="1501">
        <f t="shared" ref="J176:X178" si="205">+M177</f>
        <v>0</v>
      </c>
      <c r="N176" s="1501">
        <f t="shared" si="205"/>
        <v>0</v>
      </c>
      <c r="O176" s="1501">
        <f t="shared" si="205"/>
        <v>0</v>
      </c>
      <c r="P176" s="1501">
        <f t="shared" si="205"/>
        <v>0</v>
      </c>
      <c r="Q176" s="1501">
        <f t="shared" si="205"/>
        <v>0</v>
      </c>
      <c r="R176" s="1501">
        <f t="shared" si="205"/>
        <v>0</v>
      </c>
      <c r="S176" s="1501">
        <f t="shared" si="205"/>
        <v>0</v>
      </c>
      <c r="T176" s="1501">
        <f t="shared" si="205"/>
        <v>0</v>
      </c>
      <c r="U176" s="1501">
        <f t="shared" si="205"/>
        <v>0</v>
      </c>
      <c r="V176" s="1501">
        <f t="shared" si="205"/>
        <v>0</v>
      </c>
      <c r="W176" s="1501">
        <f t="shared" si="205"/>
        <v>0</v>
      </c>
      <c r="X176" s="1501">
        <f t="shared" si="205"/>
        <v>0</v>
      </c>
      <c r="Y176" s="1518">
        <f t="shared" si="200"/>
        <v>284000000</v>
      </c>
      <c r="Z176" s="1518">
        <f t="shared" si="201"/>
        <v>230822146</v>
      </c>
      <c r="AA176" s="1518">
        <f t="shared" si="202"/>
        <v>229322146</v>
      </c>
      <c r="AB176" s="1099">
        <f t="shared" si="203"/>
        <v>219253580</v>
      </c>
      <c r="AC176" s="1095"/>
    </row>
    <row r="177" spans="1:29" ht="16.5" thickTop="1" thickBot="1">
      <c r="A177" s="649"/>
      <c r="B177" s="649"/>
      <c r="C177" s="649"/>
      <c r="D177" s="649"/>
      <c r="E177" s="637"/>
      <c r="F177" s="637"/>
      <c r="G177" s="637"/>
      <c r="H177" s="646" t="s">
        <v>1741</v>
      </c>
      <c r="I177" s="1490">
        <f>+I178</f>
        <v>284000000</v>
      </c>
      <c r="J177" s="1490">
        <f t="shared" si="205"/>
        <v>230822146</v>
      </c>
      <c r="K177" s="1490">
        <f t="shared" si="205"/>
        <v>229322146</v>
      </c>
      <c r="L177" s="1490">
        <f t="shared" si="205"/>
        <v>219253580</v>
      </c>
      <c r="M177" s="1105">
        <f t="shared" si="205"/>
        <v>0</v>
      </c>
      <c r="N177" s="1105">
        <f t="shared" si="205"/>
        <v>0</v>
      </c>
      <c r="O177" s="1105">
        <f t="shared" si="205"/>
        <v>0</v>
      </c>
      <c r="P177" s="1105">
        <f t="shared" si="205"/>
        <v>0</v>
      </c>
      <c r="Q177" s="1105">
        <f t="shared" si="205"/>
        <v>0</v>
      </c>
      <c r="R177" s="1105">
        <f t="shared" si="205"/>
        <v>0</v>
      </c>
      <c r="S177" s="1105">
        <f t="shared" si="205"/>
        <v>0</v>
      </c>
      <c r="T177" s="1105">
        <f t="shared" si="205"/>
        <v>0</v>
      </c>
      <c r="U177" s="1105">
        <f t="shared" si="205"/>
        <v>0</v>
      </c>
      <c r="V177" s="1105">
        <f t="shared" si="205"/>
        <v>0</v>
      </c>
      <c r="W177" s="1105">
        <f t="shared" si="205"/>
        <v>0</v>
      </c>
      <c r="X177" s="1105">
        <f t="shared" si="205"/>
        <v>0</v>
      </c>
      <c r="Y177" s="1512">
        <f t="shared" si="200"/>
        <v>284000000</v>
      </c>
      <c r="Z177" s="1512">
        <f t="shared" si="201"/>
        <v>230822146</v>
      </c>
      <c r="AA177" s="1512">
        <f t="shared" si="202"/>
        <v>229322146</v>
      </c>
      <c r="AB177" s="639">
        <f t="shared" si="203"/>
        <v>219253580</v>
      </c>
      <c r="AC177" s="606"/>
    </row>
    <row r="178" spans="1:29" ht="16.5" thickTop="1" thickBot="1">
      <c r="A178" s="612"/>
      <c r="B178" s="612"/>
      <c r="C178" s="614"/>
      <c r="D178" s="614"/>
      <c r="E178" s="613"/>
      <c r="F178" s="613"/>
      <c r="G178" s="612"/>
      <c r="H178" s="647" t="s">
        <v>1742</v>
      </c>
      <c r="I178" s="1490">
        <f>+I179</f>
        <v>284000000</v>
      </c>
      <c r="J178" s="1490">
        <f t="shared" si="205"/>
        <v>230822146</v>
      </c>
      <c r="K178" s="1490">
        <f t="shared" si="205"/>
        <v>229322146</v>
      </c>
      <c r="L178" s="1490">
        <f t="shared" si="205"/>
        <v>219253580</v>
      </c>
      <c r="M178" s="1106">
        <f t="shared" si="205"/>
        <v>0</v>
      </c>
      <c r="N178" s="1106">
        <f t="shared" si="205"/>
        <v>0</v>
      </c>
      <c r="O178" s="1106">
        <f t="shared" si="205"/>
        <v>0</v>
      </c>
      <c r="P178" s="1106">
        <f t="shared" si="205"/>
        <v>0</v>
      </c>
      <c r="Q178" s="1106">
        <f t="shared" si="205"/>
        <v>0</v>
      </c>
      <c r="R178" s="1106">
        <f t="shared" si="205"/>
        <v>0</v>
      </c>
      <c r="S178" s="1106">
        <f t="shared" si="205"/>
        <v>0</v>
      </c>
      <c r="T178" s="1106">
        <f t="shared" si="205"/>
        <v>0</v>
      </c>
      <c r="U178" s="1106">
        <f t="shared" si="205"/>
        <v>0</v>
      </c>
      <c r="V178" s="1106">
        <f t="shared" si="205"/>
        <v>0</v>
      </c>
      <c r="W178" s="1106">
        <f t="shared" si="205"/>
        <v>0</v>
      </c>
      <c r="X178" s="1106">
        <f t="shared" si="205"/>
        <v>0</v>
      </c>
      <c r="Y178" s="1506">
        <f t="shared" si="200"/>
        <v>284000000</v>
      </c>
      <c r="Z178" s="1506">
        <f t="shared" si="201"/>
        <v>230822146</v>
      </c>
      <c r="AA178" s="1506">
        <f t="shared" si="202"/>
        <v>229322146</v>
      </c>
      <c r="AB178" s="617">
        <f t="shared" si="203"/>
        <v>219253580</v>
      </c>
      <c r="AC178" s="606"/>
    </row>
    <row r="179" spans="1:29" ht="16.5" thickTop="1" thickBot="1">
      <c r="A179" s="612"/>
      <c r="B179" s="612"/>
      <c r="C179" s="614"/>
      <c r="D179" s="614"/>
      <c r="E179" s="613"/>
      <c r="F179" s="613"/>
      <c r="G179" s="613"/>
      <c r="H179" s="647" t="s">
        <v>1743</v>
      </c>
      <c r="I179" s="1490">
        <v>284000000</v>
      </c>
      <c r="J179" s="1490">
        <v>230822146</v>
      </c>
      <c r="K179" s="1490">
        <v>229322146</v>
      </c>
      <c r="L179" s="1490">
        <v>219253580</v>
      </c>
      <c r="M179" s="1106"/>
      <c r="N179" s="1106"/>
      <c r="O179" s="1106"/>
      <c r="P179" s="1106"/>
      <c r="Q179" s="1106"/>
      <c r="R179" s="1106"/>
      <c r="S179" s="1106"/>
      <c r="T179" s="1106"/>
      <c r="U179" s="1106"/>
      <c r="V179" s="1106"/>
      <c r="W179" s="1106"/>
      <c r="X179" s="1106"/>
      <c r="Y179" s="1506">
        <f t="shared" si="200"/>
        <v>284000000</v>
      </c>
      <c r="Z179" s="1506">
        <f t="shared" si="201"/>
        <v>230822146</v>
      </c>
      <c r="AA179" s="1506">
        <f t="shared" si="202"/>
        <v>229322146</v>
      </c>
      <c r="AB179" s="617">
        <f t="shared" si="203"/>
        <v>219253580</v>
      </c>
      <c r="AC179" s="606"/>
    </row>
    <row r="180" spans="1:29" s="635" customFormat="1" ht="16.5" thickTop="1" thickBot="1">
      <c r="A180" s="624"/>
      <c r="B180" s="632"/>
      <c r="C180" s="632"/>
      <c r="D180" s="632"/>
      <c r="E180" s="624"/>
      <c r="F180" s="624"/>
      <c r="G180" s="624"/>
      <c r="H180" s="1101" t="s">
        <v>2364</v>
      </c>
      <c r="I180" s="1490">
        <f>+I181+I185</f>
        <v>363000000</v>
      </c>
      <c r="J180" s="1490">
        <f t="shared" ref="J180:L180" si="206">+J181+J185</f>
        <v>300264716</v>
      </c>
      <c r="K180" s="1490">
        <f t="shared" si="206"/>
        <v>177339000</v>
      </c>
      <c r="L180" s="1490">
        <f t="shared" si="206"/>
        <v>176713861</v>
      </c>
      <c r="M180" s="1490">
        <f t="shared" ref="M180" si="207">+M181+M185</f>
        <v>0</v>
      </c>
      <c r="N180" s="1490">
        <f t="shared" ref="N180" si="208">+N181+N185</f>
        <v>0</v>
      </c>
      <c r="O180" s="1490">
        <f t="shared" ref="O180" si="209">+O181+O185</f>
        <v>0</v>
      </c>
      <c r="P180" s="1490">
        <f t="shared" ref="P180" si="210">+P181+P185</f>
        <v>0</v>
      </c>
      <c r="Q180" s="1490">
        <f t="shared" ref="Q180" si="211">+Q181+Q185</f>
        <v>0</v>
      </c>
      <c r="R180" s="1490">
        <f t="shared" ref="R180" si="212">+R181+R185</f>
        <v>0</v>
      </c>
      <c r="S180" s="1490">
        <f t="shared" ref="S180" si="213">+S181+S185</f>
        <v>0</v>
      </c>
      <c r="T180" s="1490">
        <f t="shared" ref="T180" si="214">+T181+T185</f>
        <v>0</v>
      </c>
      <c r="U180" s="1490">
        <f t="shared" ref="U180" si="215">+U181+U185</f>
        <v>0</v>
      </c>
      <c r="V180" s="1490">
        <f t="shared" ref="V180" si="216">+V181+V185</f>
        <v>0</v>
      </c>
      <c r="W180" s="1490">
        <f t="shared" ref="W180" si="217">+W181+W185</f>
        <v>0</v>
      </c>
      <c r="X180" s="1490">
        <f t="shared" ref="X180" si="218">+X181+X185</f>
        <v>0</v>
      </c>
      <c r="Y180" s="1490">
        <f t="shared" ref="Y180" si="219">+Y181+Y185</f>
        <v>363000000</v>
      </c>
      <c r="Z180" s="1490">
        <f t="shared" ref="Z180" si="220">+Z181+Z185</f>
        <v>300264716</v>
      </c>
      <c r="AA180" s="1490">
        <f t="shared" ref="AA180" si="221">+AA181+AA185</f>
        <v>177339000</v>
      </c>
      <c r="AB180" s="627">
        <f t="shared" ref="AB180" si="222">+AB181+AB185</f>
        <v>176713861</v>
      </c>
      <c r="AC180" s="1095"/>
    </row>
    <row r="181" spans="1:29" s="635" customFormat="1" ht="27" thickTop="1" thickBot="1">
      <c r="A181" s="624"/>
      <c r="B181" s="624"/>
      <c r="C181" s="624"/>
      <c r="D181" s="624"/>
      <c r="E181" s="624"/>
      <c r="F181" s="624"/>
      <c r="G181" s="624"/>
      <c r="H181" s="896" t="s">
        <v>2365</v>
      </c>
      <c r="I181" s="1490">
        <f>+I182</f>
        <v>200000000</v>
      </c>
      <c r="J181" s="1490">
        <f t="shared" ref="J181:L181" si="223">+J182</f>
        <v>137264716</v>
      </c>
      <c r="K181" s="1490">
        <f t="shared" si="223"/>
        <v>14339000</v>
      </c>
      <c r="L181" s="1490">
        <f t="shared" si="223"/>
        <v>14339000</v>
      </c>
      <c r="M181" s="1490">
        <f t="shared" ref="J181:X183" si="224">+M182</f>
        <v>0</v>
      </c>
      <c r="N181" s="1490">
        <f t="shared" si="224"/>
        <v>0</v>
      </c>
      <c r="O181" s="1490">
        <f t="shared" si="224"/>
        <v>0</v>
      </c>
      <c r="P181" s="1490">
        <f t="shared" si="224"/>
        <v>0</v>
      </c>
      <c r="Q181" s="1490">
        <f t="shared" si="224"/>
        <v>0</v>
      </c>
      <c r="R181" s="1490">
        <f t="shared" si="224"/>
        <v>0</v>
      </c>
      <c r="S181" s="1490">
        <f t="shared" si="224"/>
        <v>0</v>
      </c>
      <c r="T181" s="1490">
        <f t="shared" si="224"/>
        <v>0</v>
      </c>
      <c r="U181" s="1490">
        <f t="shared" si="224"/>
        <v>0</v>
      </c>
      <c r="V181" s="1490">
        <f t="shared" si="224"/>
        <v>0</v>
      </c>
      <c r="W181" s="1490">
        <f t="shared" si="224"/>
        <v>0</v>
      </c>
      <c r="X181" s="1490">
        <f t="shared" si="224"/>
        <v>0</v>
      </c>
      <c r="Y181" s="1509">
        <f t="shared" ref="Y181:Y184" si="225">+I181+M181+Q181+U181</f>
        <v>200000000</v>
      </c>
      <c r="Z181" s="1509">
        <f t="shared" ref="Z181:Z184" si="226">+J181+N181+R181+V181</f>
        <v>137264716</v>
      </c>
      <c r="AA181" s="1509">
        <f t="shared" ref="AA181:AA184" si="227">+K181+O181+S181+W181</f>
        <v>14339000</v>
      </c>
      <c r="AB181" s="628">
        <f t="shared" ref="AB181:AB184" si="228">+L181+P181+T181+X181</f>
        <v>14339000</v>
      </c>
      <c r="AC181" s="1095"/>
    </row>
    <row r="182" spans="1:29" ht="16.5" thickTop="1" thickBot="1">
      <c r="A182" s="637"/>
      <c r="B182" s="637"/>
      <c r="C182" s="637"/>
      <c r="D182" s="637"/>
      <c r="E182" s="637"/>
      <c r="F182" s="637"/>
      <c r="G182" s="637"/>
      <c r="H182" s="646" t="s">
        <v>1741</v>
      </c>
      <c r="I182" s="1490">
        <f>+I183</f>
        <v>200000000</v>
      </c>
      <c r="J182" s="1490">
        <f t="shared" si="224"/>
        <v>137264716</v>
      </c>
      <c r="K182" s="1490">
        <f t="shared" si="224"/>
        <v>14339000</v>
      </c>
      <c r="L182" s="1490">
        <f t="shared" si="224"/>
        <v>14339000</v>
      </c>
      <c r="M182" s="1105">
        <f t="shared" si="224"/>
        <v>0</v>
      </c>
      <c r="N182" s="1105">
        <f t="shared" si="224"/>
        <v>0</v>
      </c>
      <c r="O182" s="1105">
        <f t="shared" si="224"/>
        <v>0</v>
      </c>
      <c r="P182" s="1105">
        <f t="shared" si="224"/>
        <v>0</v>
      </c>
      <c r="Q182" s="1105">
        <f t="shared" si="224"/>
        <v>0</v>
      </c>
      <c r="R182" s="1105">
        <f t="shared" si="224"/>
        <v>0</v>
      </c>
      <c r="S182" s="1105">
        <f t="shared" si="224"/>
        <v>0</v>
      </c>
      <c r="T182" s="1105">
        <f t="shared" si="224"/>
        <v>0</v>
      </c>
      <c r="U182" s="1105">
        <f t="shared" si="224"/>
        <v>0</v>
      </c>
      <c r="V182" s="1105">
        <f t="shared" si="224"/>
        <v>0</v>
      </c>
      <c r="W182" s="1105">
        <f t="shared" si="224"/>
        <v>0</v>
      </c>
      <c r="X182" s="1105">
        <f t="shared" si="224"/>
        <v>0</v>
      </c>
      <c r="Y182" s="1512">
        <f t="shared" si="225"/>
        <v>200000000</v>
      </c>
      <c r="Z182" s="1512">
        <f t="shared" si="226"/>
        <v>137264716</v>
      </c>
      <c r="AA182" s="1512">
        <f t="shared" si="227"/>
        <v>14339000</v>
      </c>
      <c r="AB182" s="639">
        <f t="shared" si="228"/>
        <v>14339000</v>
      </c>
      <c r="AC182" s="606"/>
    </row>
    <row r="183" spans="1:29" ht="16.5" thickTop="1" thickBot="1">
      <c r="A183" s="612"/>
      <c r="B183" s="612"/>
      <c r="C183" s="612"/>
      <c r="D183" s="612"/>
      <c r="E183" s="613"/>
      <c r="F183" s="613"/>
      <c r="G183" s="612"/>
      <c r="H183" s="647" t="s">
        <v>1742</v>
      </c>
      <c r="I183" s="1490">
        <f>+I184</f>
        <v>200000000</v>
      </c>
      <c r="J183" s="1106">
        <f t="shared" si="224"/>
        <v>137264716</v>
      </c>
      <c r="K183" s="1106">
        <f t="shared" si="224"/>
        <v>14339000</v>
      </c>
      <c r="L183" s="1106">
        <f t="shared" si="224"/>
        <v>14339000</v>
      </c>
      <c r="M183" s="1106">
        <f t="shared" si="224"/>
        <v>0</v>
      </c>
      <c r="N183" s="1106">
        <f t="shared" si="224"/>
        <v>0</v>
      </c>
      <c r="O183" s="1106">
        <f t="shared" si="224"/>
        <v>0</v>
      </c>
      <c r="P183" s="1106">
        <f t="shared" si="224"/>
        <v>0</v>
      </c>
      <c r="Q183" s="1106">
        <f t="shared" si="224"/>
        <v>0</v>
      </c>
      <c r="R183" s="1106">
        <f t="shared" si="224"/>
        <v>0</v>
      </c>
      <c r="S183" s="1106">
        <f t="shared" si="224"/>
        <v>0</v>
      </c>
      <c r="T183" s="1106">
        <f t="shared" si="224"/>
        <v>0</v>
      </c>
      <c r="U183" s="1106">
        <f t="shared" si="224"/>
        <v>0</v>
      </c>
      <c r="V183" s="1106">
        <f t="shared" si="224"/>
        <v>0</v>
      </c>
      <c r="W183" s="1106">
        <f t="shared" si="224"/>
        <v>0</v>
      </c>
      <c r="X183" s="1106">
        <f t="shared" si="224"/>
        <v>0</v>
      </c>
      <c r="Y183" s="1506">
        <f t="shared" si="225"/>
        <v>200000000</v>
      </c>
      <c r="Z183" s="1506">
        <f t="shared" si="226"/>
        <v>137264716</v>
      </c>
      <c r="AA183" s="1506">
        <f t="shared" si="227"/>
        <v>14339000</v>
      </c>
      <c r="AB183" s="617">
        <f t="shared" si="228"/>
        <v>14339000</v>
      </c>
      <c r="AC183" s="606"/>
    </row>
    <row r="184" spans="1:29" ht="16.5" thickTop="1" thickBot="1">
      <c r="A184" s="612"/>
      <c r="B184" s="612"/>
      <c r="C184" s="612"/>
      <c r="D184" s="612"/>
      <c r="E184" s="613"/>
      <c r="F184" s="613"/>
      <c r="G184" s="613"/>
      <c r="H184" s="647" t="s">
        <v>1743</v>
      </c>
      <c r="I184" s="1490">
        <v>200000000</v>
      </c>
      <c r="J184" s="1106">
        <v>137264716</v>
      </c>
      <c r="K184" s="1106">
        <v>14339000</v>
      </c>
      <c r="L184" s="1106">
        <v>14339000</v>
      </c>
      <c r="M184" s="1106"/>
      <c r="N184" s="1106"/>
      <c r="O184" s="1106"/>
      <c r="P184" s="1106"/>
      <c r="Q184" s="1106"/>
      <c r="R184" s="1106"/>
      <c r="S184" s="1106"/>
      <c r="T184" s="1106"/>
      <c r="U184" s="1106"/>
      <c r="V184" s="1106"/>
      <c r="W184" s="1106"/>
      <c r="X184" s="1106"/>
      <c r="Y184" s="1506">
        <f t="shared" si="225"/>
        <v>200000000</v>
      </c>
      <c r="Z184" s="1506">
        <f t="shared" si="226"/>
        <v>137264716</v>
      </c>
      <c r="AA184" s="1506">
        <f t="shared" si="227"/>
        <v>14339000</v>
      </c>
      <c r="AB184" s="617">
        <f t="shared" si="228"/>
        <v>14339000</v>
      </c>
      <c r="AC184" s="606"/>
    </row>
    <row r="185" spans="1:29" s="635" customFormat="1" ht="27" thickTop="1" thickBot="1">
      <c r="A185" s="1097"/>
      <c r="B185" s="1097"/>
      <c r="C185" s="1097"/>
      <c r="D185" s="1097"/>
      <c r="E185" s="1097"/>
      <c r="F185" s="1097"/>
      <c r="G185" s="1098"/>
      <c r="H185" s="896" t="s">
        <v>2366</v>
      </c>
      <c r="I185" s="1501">
        <f>+I186</f>
        <v>163000000</v>
      </c>
      <c r="J185" s="1501">
        <f t="shared" ref="J185:L185" si="229">+J186</f>
        <v>163000000</v>
      </c>
      <c r="K185" s="1501">
        <f t="shared" si="229"/>
        <v>163000000</v>
      </c>
      <c r="L185" s="1501">
        <f t="shared" si="229"/>
        <v>162374861</v>
      </c>
      <c r="M185" s="1501">
        <f t="shared" ref="J185:X201" si="230">+M186</f>
        <v>0</v>
      </c>
      <c r="N185" s="1501">
        <f t="shared" si="230"/>
        <v>0</v>
      </c>
      <c r="O185" s="1501">
        <f t="shared" si="230"/>
        <v>0</v>
      </c>
      <c r="P185" s="1501">
        <f t="shared" si="230"/>
        <v>0</v>
      </c>
      <c r="Q185" s="1501">
        <f t="shared" si="230"/>
        <v>0</v>
      </c>
      <c r="R185" s="1501">
        <f t="shared" si="230"/>
        <v>0</v>
      </c>
      <c r="S185" s="1501">
        <f t="shared" si="230"/>
        <v>0</v>
      </c>
      <c r="T185" s="1501">
        <f t="shared" si="230"/>
        <v>0</v>
      </c>
      <c r="U185" s="1501">
        <f t="shared" si="230"/>
        <v>0</v>
      </c>
      <c r="V185" s="1501">
        <f t="shared" si="230"/>
        <v>0</v>
      </c>
      <c r="W185" s="1501">
        <f t="shared" si="230"/>
        <v>0</v>
      </c>
      <c r="X185" s="1501">
        <f t="shared" si="230"/>
        <v>0</v>
      </c>
      <c r="Y185" s="1518">
        <f t="shared" si="97"/>
        <v>163000000</v>
      </c>
      <c r="Z185" s="1518">
        <f t="shared" si="98"/>
        <v>163000000</v>
      </c>
      <c r="AA185" s="1518">
        <f t="shared" si="99"/>
        <v>163000000</v>
      </c>
      <c r="AB185" s="1099">
        <f t="shared" si="100"/>
        <v>162374861</v>
      </c>
      <c r="AC185" s="1095"/>
    </row>
    <row r="186" spans="1:29" ht="16.5" thickTop="1" thickBot="1">
      <c r="A186" s="649"/>
      <c r="B186" s="649"/>
      <c r="C186" s="649"/>
      <c r="D186" s="649"/>
      <c r="E186" s="637"/>
      <c r="F186" s="637"/>
      <c r="G186" s="637"/>
      <c r="H186" s="646" t="s">
        <v>1741</v>
      </c>
      <c r="I186" s="1490">
        <f>+I187</f>
        <v>163000000</v>
      </c>
      <c r="J186" s="1490">
        <f t="shared" si="230"/>
        <v>163000000</v>
      </c>
      <c r="K186" s="1490">
        <f t="shared" si="230"/>
        <v>163000000</v>
      </c>
      <c r="L186" s="1490">
        <f t="shared" si="230"/>
        <v>162374861</v>
      </c>
      <c r="M186" s="1105">
        <f t="shared" si="230"/>
        <v>0</v>
      </c>
      <c r="N186" s="1105">
        <f t="shared" si="230"/>
        <v>0</v>
      </c>
      <c r="O186" s="1105">
        <f t="shared" si="230"/>
        <v>0</v>
      </c>
      <c r="P186" s="1105">
        <f t="shared" si="230"/>
        <v>0</v>
      </c>
      <c r="Q186" s="1105">
        <f t="shared" si="230"/>
        <v>0</v>
      </c>
      <c r="R186" s="1105">
        <f t="shared" si="230"/>
        <v>0</v>
      </c>
      <c r="S186" s="1105">
        <f t="shared" si="230"/>
        <v>0</v>
      </c>
      <c r="T186" s="1105">
        <f t="shared" si="230"/>
        <v>0</v>
      </c>
      <c r="U186" s="1105">
        <f t="shared" si="230"/>
        <v>0</v>
      </c>
      <c r="V186" s="1105">
        <f t="shared" si="230"/>
        <v>0</v>
      </c>
      <c r="W186" s="1105">
        <f t="shared" si="230"/>
        <v>0</v>
      </c>
      <c r="X186" s="1105">
        <f t="shared" si="230"/>
        <v>0</v>
      </c>
      <c r="Y186" s="1512">
        <f t="shared" si="97"/>
        <v>163000000</v>
      </c>
      <c r="Z186" s="1512">
        <f t="shared" si="98"/>
        <v>163000000</v>
      </c>
      <c r="AA186" s="1512">
        <f t="shared" si="99"/>
        <v>163000000</v>
      </c>
      <c r="AB186" s="639">
        <f t="shared" si="100"/>
        <v>162374861</v>
      </c>
      <c r="AC186" s="606"/>
    </row>
    <row r="187" spans="1:29" ht="16.5" thickTop="1" thickBot="1">
      <c r="A187" s="612"/>
      <c r="B187" s="612"/>
      <c r="C187" s="614"/>
      <c r="D187" s="614"/>
      <c r="E187" s="613"/>
      <c r="F187" s="613"/>
      <c r="G187" s="612"/>
      <c r="H187" s="647" t="s">
        <v>1742</v>
      </c>
      <c r="I187" s="1490">
        <f>+I188</f>
        <v>163000000</v>
      </c>
      <c r="J187" s="1490">
        <f t="shared" si="230"/>
        <v>163000000</v>
      </c>
      <c r="K187" s="1490">
        <f t="shared" si="230"/>
        <v>163000000</v>
      </c>
      <c r="L187" s="1490">
        <f t="shared" si="230"/>
        <v>162374861</v>
      </c>
      <c r="M187" s="1106">
        <f t="shared" si="230"/>
        <v>0</v>
      </c>
      <c r="N187" s="1106">
        <f t="shared" si="230"/>
        <v>0</v>
      </c>
      <c r="O187" s="1106">
        <f t="shared" si="230"/>
        <v>0</v>
      </c>
      <c r="P187" s="1106">
        <f t="shared" si="230"/>
        <v>0</v>
      </c>
      <c r="Q187" s="1106">
        <f t="shared" si="230"/>
        <v>0</v>
      </c>
      <c r="R187" s="1106">
        <f t="shared" si="230"/>
        <v>0</v>
      </c>
      <c r="S187" s="1106">
        <f t="shared" si="230"/>
        <v>0</v>
      </c>
      <c r="T187" s="1106">
        <f t="shared" si="230"/>
        <v>0</v>
      </c>
      <c r="U187" s="1106">
        <f t="shared" si="230"/>
        <v>0</v>
      </c>
      <c r="V187" s="1106">
        <f t="shared" si="230"/>
        <v>0</v>
      </c>
      <c r="W187" s="1106">
        <f t="shared" si="230"/>
        <v>0</v>
      </c>
      <c r="X187" s="1106">
        <f t="shared" si="230"/>
        <v>0</v>
      </c>
      <c r="Y187" s="1506">
        <f t="shared" si="97"/>
        <v>163000000</v>
      </c>
      <c r="Z187" s="1506">
        <f t="shared" si="98"/>
        <v>163000000</v>
      </c>
      <c r="AA187" s="1506">
        <f t="shared" si="99"/>
        <v>163000000</v>
      </c>
      <c r="AB187" s="617">
        <f t="shared" si="100"/>
        <v>162374861</v>
      </c>
      <c r="AC187" s="606"/>
    </row>
    <row r="188" spans="1:29" ht="16.5" thickTop="1" thickBot="1">
      <c r="A188" s="612"/>
      <c r="B188" s="612"/>
      <c r="C188" s="614"/>
      <c r="D188" s="614"/>
      <c r="E188" s="613"/>
      <c r="F188" s="613"/>
      <c r="G188" s="613"/>
      <c r="H188" s="647" t="s">
        <v>1743</v>
      </c>
      <c r="I188" s="1490">
        <v>163000000</v>
      </c>
      <c r="J188" s="1490">
        <v>163000000</v>
      </c>
      <c r="K188" s="1490">
        <v>163000000</v>
      </c>
      <c r="L188" s="1490">
        <v>162374861</v>
      </c>
      <c r="M188" s="1106"/>
      <c r="N188" s="1106"/>
      <c r="O188" s="1106"/>
      <c r="P188" s="1106"/>
      <c r="Q188" s="1106"/>
      <c r="R188" s="1106"/>
      <c r="S188" s="1106"/>
      <c r="T188" s="1106"/>
      <c r="U188" s="1106"/>
      <c r="V188" s="1106"/>
      <c r="W188" s="1106"/>
      <c r="X188" s="1106"/>
      <c r="Y188" s="1506">
        <f t="shared" si="97"/>
        <v>163000000</v>
      </c>
      <c r="Z188" s="1506">
        <f t="shared" si="98"/>
        <v>163000000</v>
      </c>
      <c r="AA188" s="1506">
        <f t="shared" si="99"/>
        <v>163000000</v>
      </c>
      <c r="AB188" s="617">
        <f t="shared" si="100"/>
        <v>162374861</v>
      </c>
      <c r="AC188" s="606"/>
    </row>
    <row r="189" spans="1:29" s="635" customFormat="1" ht="39.75" thickTop="1" thickBot="1">
      <c r="A189" s="1097"/>
      <c r="B189" s="1097"/>
      <c r="C189" s="1097"/>
      <c r="D189" s="1097"/>
      <c r="E189" s="1097"/>
      <c r="F189" s="1097"/>
      <c r="G189" s="1098"/>
      <c r="H189" s="1489" t="s">
        <v>2398</v>
      </c>
      <c r="I189" s="1501">
        <f>+I190</f>
        <v>0</v>
      </c>
      <c r="J189" s="1501">
        <f t="shared" ref="J189" si="231">+J190</f>
        <v>0</v>
      </c>
      <c r="K189" s="1501">
        <f t="shared" ref="K189" si="232">+K190</f>
        <v>0</v>
      </c>
      <c r="L189" s="1501">
        <f t="shared" ref="L189" si="233">+L190</f>
        <v>0</v>
      </c>
      <c r="M189" s="1501">
        <f t="shared" si="230"/>
        <v>0</v>
      </c>
      <c r="N189" s="1501">
        <f t="shared" si="230"/>
        <v>0</v>
      </c>
      <c r="O189" s="1501">
        <f t="shared" si="230"/>
        <v>0</v>
      </c>
      <c r="P189" s="1501">
        <f t="shared" si="230"/>
        <v>0</v>
      </c>
      <c r="Q189" s="1501">
        <f t="shared" si="230"/>
        <v>0</v>
      </c>
      <c r="R189" s="1501">
        <f t="shared" si="230"/>
        <v>0</v>
      </c>
      <c r="S189" s="1501">
        <f t="shared" si="230"/>
        <v>0</v>
      </c>
      <c r="T189" s="1501">
        <f t="shared" si="230"/>
        <v>0</v>
      </c>
      <c r="U189" s="1501">
        <f t="shared" si="230"/>
        <v>5285782391</v>
      </c>
      <c r="V189" s="1501">
        <f t="shared" si="230"/>
        <v>5284356669</v>
      </c>
      <c r="W189" s="1501">
        <f t="shared" si="230"/>
        <v>2499472939</v>
      </c>
      <c r="X189" s="1501">
        <f t="shared" si="230"/>
        <v>2499472939</v>
      </c>
      <c r="Y189" s="1518">
        <f t="shared" ref="Y189:Y192" si="234">+I189+M189+Q189+U189</f>
        <v>5285782391</v>
      </c>
      <c r="Z189" s="1518">
        <f t="shared" ref="Z189:Z192" si="235">+J189+N189+R189+V189</f>
        <v>5284356669</v>
      </c>
      <c r="AA189" s="1518">
        <f t="shared" ref="AA189:AA192" si="236">+K189+O189+S189+W189</f>
        <v>2499472939</v>
      </c>
      <c r="AB189" s="1099">
        <f t="shared" ref="AB189:AB192" si="237">+L189+P189+T189+X189</f>
        <v>2499472939</v>
      </c>
      <c r="AC189" s="1095"/>
    </row>
    <row r="190" spans="1:29" ht="16.5" thickTop="1" thickBot="1">
      <c r="A190" s="649"/>
      <c r="B190" s="649"/>
      <c r="C190" s="649"/>
      <c r="D190" s="649"/>
      <c r="E190" s="637"/>
      <c r="F190" s="637"/>
      <c r="G190" s="637"/>
      <c r="H190" s="646" t="s">
        <v>1741</v>
      </c>
      <c r="I190" s="1490">
        <f>+I191</f>
        <v>0</v>
      </c>
      <c r="J190" s="1490">
        <f t="shared" si="230"/>
        <v>0</v>
      </c>
      <c r="K190" s="1490">
        <f t="shared" si="230"/>
        <v>0</v>
      </c>
      <c r="L190" s="1490">
        <f t="shared" si="230"/>
        <v>0</v>
      </c>
      <c r="M190" s="1105">
        <f t="shared" si="230"/>
        <v>0</v>
      </c>
      <c r="N190" s="1105">
        <f t="shared" si="230"/>
        <v>0</v>
      </c>
      <c r="O190" s="1105">
        <f t="shared" si="230"/>
        <v>0</v>
      </c>
      <c r="P190" s="1105">
        <f t="shared" si="230"/>
        <v>0</v>
      </c>
      <c r="Q190" s="1105">
        <f t="shared" si="230"/>
        <v>0</v>
      </c>
      <c r="R190" s="1105">
        <f t="shared" si="230"/>
        <v>0</v>
      </c>
      <c r="S190" s="1105">
        <f t="shared" si="230"/>
        <v>0</v>
      </c>
      <c r="T190" s="1105">
        <f t="shared" si="230"/>
        <v>0</v>
      </c>
      <c r="U190" s="1105">
        <f t="shared" si="230"/>
        <v>5285782391</v>
      </c>
      <c r="V190" s="1105">
        <f t="shared" si="230"/>
        <v>5284356669</v>
      </c>
      <c r="W190" s="1105">
        <f t="shared" si="230"/>
        <v>2499472939</v>
      </c>
      <c r="X190" s="1105">
        <f t="shared" si="230"/>
        <v>2499472939</v>
      </c>
      <c r="Y190" s="1512">
        <f t="shared" si="234"/>
        <v>5285782391</v>
      </c>
      <c r="Z190" s="1512">
        <f t="shared" si="235"/>
        <v>5284356669</v>
      </c>
      <c r="AA190" s="1512">
        <f t="shared" si="236"/>
        <v>2499472939</v>
      </c>
      <c r="AB190" s="639">
        <f t="shared" si="237"/>
        <v>2499472939</v>
      </c>
      <c r="AC190" s="606"/>
    </row>
    <row r="191" spans="1:29" ht="16.5" thickTop="1" thickBot="1">
      <c r="A191" s="612"/>
      <c r="B191" s="612"/>
      <c r="C191" s="614"/>
      <c r="D191" s="614"/>
      <c r="E191" s="613"/>
      <c r="F191" s="613"/>
      <c r="G191" s="612"/>
      <c r="H191" s="647" t="s">
        <v>1742</v>
      </c>
      <c r="I191" s="1490">
        <f>+I192</f>
        <v>0</v>
      </c>
      <c r="J191" s="1490">
        <f t="shared" si="230"/>
        <v>0</v>
      </c>
      <c r="K191" s="1490">
        <f t="shared" si="230"/>
        <v>0</v>
      </c>
      <c r="L191" s="1490">
        <f t="shared" si="230"/>
        <v>0</v>
      </c>
      <c r="M191" s="1106">
        <f t="shared" si="230"/>
        <v>0</v>
      </c>
      <c r="N191" s="1106">
        <f t="shared" si="230"/>
        <v>0</v>
      </c>
      <c r="O191" s="1106">
        <f t="shared" si="230"/>
        <v>0</v>
      </c>
      <c r="P191" s="1106">
        <f t="shared" si="230"/>
        <v>0</v>
      </c>
      <c r="Q191" s="1106">
        <f t="shared" si="230"/>
        <v>0</v>
      </c>
      <c r="R191" s="1106">
        <f t="shared" si="230"/>
        <v>0</v>
      </c>
      <c r="S191" s="1106">
        <f t="shared" si="230"/>
        <v>0</v>
      </c>
      <c r="T191" s="1106">
        <f t="shared" si="230"/>
        <v>0</v>
      </c>
      <c r="U191" s="1106">
        <f t="shared" si="230"/>
        <v>5285782391</v>
      </c>
      <c r="V191" s="1106">
        <f t="shared" si="230"/>
        <v>5284356669</v>
      </c>
      <c r="W191" s="1106">
        <f t="shared" si="230"/>
        <v>2499472939</v>
      </c>
      <c r="X191" s="1106">
        <f t="shared" si="230"/>
        <v>2499472939</v>
      </c>
      <c r="Y191" s="1506">
        <f t="shared" si="234"/>
        <v>5285782391</v>
      </c>
      <c r="Z191" s="1506">
        <f t="shared" si="235"/>
        <v>5284356669</v>
      </c>
      <c r="AA191" s="1506">
        <f t="shared" si="236"/>
        <v>2499472939</v>
      </c>
      <c r="AB191" s="617">
        <f t="shared" si="237"/>
        <v>2499472939</v>
      </c>
      <c r="AC191" s="606"/>
    </row>
    <row r="192" spans="1:29" ht="16.5" thickTop="1" thickBot="1">
      <c r="A192" s="612"/>
      <c r="B192" s="612"/>
      <c r="C192" s="614"/>
      <c r="D192" s="614"/>
      <c r="E192" s="613"/>
      <c r="F192" s="613"/>
      <c r="G192" s="613"/>
      <c r="H192" s="647" t="s">
        <v>1743</v>
      </c>
      <c r="I192" s="1490">
        <v>0</v>
      </c>
      <c r="J192" s="1490">
        <v>0</v>
      </c>
      <c r="K192" s="1490">
        <v>0</v>
      </c>
      <c r="L192" s="1490">
        <v>0</v>
      </c>
      <c r="M192" s="1106"/>
      <c r="N192" s="1106"/>
      <c r="O192" s="1106"/>
      <c r="P192" s="1106"/>
      <c r="Q192" s="1106"/>
      <c r="R192" s="1106"/>
      <c r="S192" s="1106"/>
      <c r="T192" s="1106"/>
      <c r="U192" s="1106">
        <v>5285782391</v>
      </c>
      <c r="V192" s="1106">
        <v>5284356669</v>
      </c>
      <c r="W192" s="1106">
        <v>2499472939</v>
      </c>
      <c r="X192" s="1106">
        <v>2499472939</v>
      </c>
      <c r="Y192" s="1506">
        <f t="shared" si="234"/>
        <v>5285782391</v>
      </c>
      <c r="Z192" s="1506">
        <f t="shared" si="235"/>
        <v>5284356669</v>
      </c>
      <c r="AA192" s="1506">
        <f t="shared" si="236"/>
        <v>2499472939</v>
      </c>
      <c r="AB192" s="617">
        <f t="shared" si="237"/>
        <v>2499472939</v>
      </c>
      <c r="AC192" s="606"/>
    </row>
    <row r="193" spans="1:29" s="635" customFormat="1" ht="27" thickTop="1" thickBot="1">
      <c r="A193" s="1097"/>
      <c r="B193" s="1097"/>
      <c r="C193" s="1097"/>
      <c r="D193" s="1097"/>
      <c r="E193" s="1097"/>
      <c r="F193" s="1097"/>
      <c r="G193" s="1098"/>
      <c r="H193" s="1489" t="s">
        <v>2399</v>
      </c>
      <c r="I193" s="1501">
        <f>+I194</f>
        <v>0</v>
      </c>
      <c r="J193" s="1501">
        <f t="shared" ref="J193" si="238">+J194</f>
        <v>0</v>
      </c>
      <c r="K193" s="1501">
        <f t="shared" ref="K193" si="239">+K194</f>
        <v>0</v>
      </c>
      <c r="L193" s="1501">
        <f t="shared" ref="L193" si="240">+L194</f>
        <v>0</v>
      </c>
      <c r="M193" s="1501">
        <f t="shared" si="230"/>
        <v>0</v>
      </c>
      <c r="N193" s="1501">
        <f t="shared" si="230"/>
        <v>0</v>
      </c>
      <c r="O193" s="1501">
        <f t="shared" si="230"/>
        <v>0</v>
      </c>
      <c r="P193" s="1501">
        <f t="shared" si="230"/>
        <v>0</v>
      </c>
      <c r="Q193" s="1501">
        <f t="shared" si="230"/>
        <v>0</v>
      </c>
      <c r="R193" s="1501">
        <f t="shared" si="230"/>
        <v>0</v>
      </c>
      <c r="S193" s="1501">
        <f t="shared" si="230"/>
        <v>0</v>
      </c>
      <c r="T193" s="1501">
        <f t="shared" si="230"/>
        <v>0</v>
      </c>
      <c r="U193" s="1501">
        <f t="shared" si="230"/>
        <v>274715681</v>
      </c>
      <c r="V193" s="1501">
        <f t="shared" si="230"/>
        <v>274694855.5</v>
      </c>
      <c r="W193" s="1501">
        <f t="shared" si="230"/>
        <v>188682714.99000001</v>
      </c>
      <c r="X193" s="1501">
        <f t="shared" si="230"/>
        <v>188682714.99000001</v>
      </c>
      <c r="Y193" s="1518">
        <f t="shared" ref="Y193:Y196" si="241">+I193+M193+Q193+U193</f>
        <v>274715681</v>
      </c>
      <c r="Z193" s="1518">
        <f t="shared" ref="Z193:Z196" si="242">+J193+N193+R193+V193</f>
        <v>274694855.5</v>
      </c>
      <c r="AA193" s="1518">
        <f t="shared" ref="AA193:AA196" si="243">+K193+O193+S193+W193</f>
        <v>188682714.99000001</v>
      </c>
      <c r="AB193" s="1099">
        <f t="shared" ref="AB193:AB196" si="244">+L193+P193+T193+X193</f>
        <v>188682714.99000001</v>
      </c>
      <c r="AC193" s="1095"/>
    </row>
    <row r="194" spans="1:29" ht="16.5" thickTop="1" thickBot="1">
      <c r="A194" s="649"/>
      <c r="B194" s="649"/>
      <c r="C194" s="649"/>
      <c r="D194" s="649"/>
      <c r="E194" s="637"/>
      <c r="F194" s="637"/>
      <c r="G194" s="637"/>
      <c r="H194" s="646" t="s">
        <v>1741</v>
      </c>
      <c r="I194" s="1490">
        <f>+I195</f>
        <v>0</v>
      </c>
      <c r="J194" s="1490">
        <f t="shared" si="230"/>
        <v>0</v>
      </c>
      <c r="K194" s="1490">
        <f t="shared" si="230"/>
        <v>0</v>
      </c>
      <c r="L194" s="1490">
        <f t="shared" si="230"/>
        <v>0</v>
      </c>
      <c r="M194" s="1105">
        <f t="shared" si="230"/>
        <v>0</v>
      </c>
      <c r="N194" s="1105">
        <f t="shared" si="230"/>
        <v>0</v>
      </c>
      <c r="O194" s="1105">
        <f t="shared" si="230"/>
        <v>0</v>
      </c>
      <c r="P194" s="1105">
        <f t="shared" si="230"/>
        <v>0</v>
      </c>
      <c r="Q194" s="1105">
        <f t="shared" si="230"/>
        <v>0</v>
      </c>
      <c r="R194" s="1105">
        <f t="shared" si="230"/>
        <v>0</v>
      </c>
      <c r="S194" s="1105">
        <f t="shared" si="230"/>
        <v>0</v>
      </c>
      <c r="T194" s="1105">
        <f t="shared" si="230"/>
        <v>0</v>
      </c>
      <c r="U194" s="1105">
        <f t="shared" si="230"/>
        <v>274715681</v>
      </c>
      <c r="V194" s="1105">
        <f t="shared" si="230"/>
        <v>274694855.5</v>
      </c>
      <c r="W194" s="1105">
        <f t="shared" si="230"/>
        <v>188682714.99000001</v>
      </c>
      <c r="X194" s="1105">
        <f t="shared" si="230"/>
        <v>188682714.99000001</v>
      </c>
      <c r="Y194" s="1512">
        <f t="shared" si="241"/>
        <v>274715681</v>
      </c>
      <c r="Z194" s="1512">
        <f t="shared" si="242"/>
        <v>274694855.5</v>
      </c>
      <c r="AA194" s="1512">
        <f t="shared" si="243"/>
        <v>188682714.99000001</v>
      </c>
      <c r="AB194" s="639">
        <f t="shared" si="244"/>
        <v>188682714.99000001</v>
      </c>
      <c r="AC194" s="606"/>
    </row>
    <row r="195" spans="1:29" ht="16.5" thickTop="1" thickBot="1">
      <c r="A195" s="612"/>
      <c r="B195" s="612"/>
      <c r="C195" s="614"/>
      <c r="D195" s="614"/>
      <c r="E195" s="613"/>
      <c r="F195" s="613"/>
      <c r="G195" s="612"/>
      <c r="H195" s="647" t="s">
        <v>1742</v>
      </c>
      <c r="I195" s="1490">
        <f>+I196</f>
        <v>0</v>
      </c>
      <c r="J195" s="1490">
        <f t="shared" si="230"/>
        <v>0</v>
      </c>
      <c r="K195" s="1490">
        <f t="shared" si="230"/>
        <v>0</v>
      </c>
      <c r="L195" s="1490">
        <f t="shared" si="230"/>
        <v>0</v>
      </c>
      <c r="M195" s="1106">
        <f t="shared" si="230"/>
        <v>0</v>
      </c>
      <c r="N195" s="1106">
        <f t="shared" si="230"/>
        <v>0</v>
      </c>
      <c r="O195" s="1106">
        <f t="shared" si="230"/>
        <v>0</v>
      </c>
      <c r="P195" s="1106">
        <f t="shared" si="230"/>
        <v>0</v>
      </c>
      <c r="Q195" s="1106">
        <f t="shared" si="230"/>
        <v>0</v>
      </c>
      <c r="R195" s="1106">
        <f t="shared" si="230"/>
        <v>0</v>
      </c>
      <c r="S195" s="1106">
        <f t="shared" si="230"/>
        <v>0</v>
      </c>
      <c r="T195" s="1106">
        <f t="shared" si="230"/>
        <v>0</v>
      </c>
      <c r="U195" s="1106">
        <f t="shared" si="230"/>
        <v>274715681</v>
      </c>
      <c r="V195" s="1106">
        <f t="shared" si="230"/>
        <v>274694855.5</v>
      </c>
      <c r="W195" s="1106">
        <f t="shared" si="230"/>
        <v>188682714.99000001</v>
      </c>
      <c r="X195" s="1106">
        <f t="shared" si="230"/>
        <v>188682714.99000001</v>
      </c>
      <c r="Y195" s="1506">
        <f t="shared" si="241"/>
        <v>274715681</v>
      </c>
      <c r="Z195" s="1506">
        <f t="shared" si="242"/>
        <v>274694855.5</v>
      </c>
      <c r="AA195" s="1506">
        <f t="shared" si="243"/>
        <v>188682714.99000001</v>
      </c>
      <c r="AB195" s="617">
        <f t="shared" si="244"/>
        <v>188682714.99000001</v>
      </c>
      <c r="AC195" s="606"/>
    </row>
    <row r="196" spans="1:29" ht="16.5" thickTop="1" thickBot="1">
      <c r="A196" s="612"/>
      <c r="B196" s="612"/>
      <c r="C196" s="614"/>
      <c r="D196" s="614"/>
      <c r="E196" s="613"/>
      <c r="F196" s="613"/>
      <c r="G196" s="613"/>
      <c r="H196" s="647" t="s">
        <v>1743</v>
      </c>
      <c r="I196" s="1490">
        <v>0</v>
      </c>
      <c r="J196" s="1490">
        <v>0</v>
      </c>
      <c r="K196" s="1490">
        <v>0</v>
      </c>
      <c r="L196" s="1490">
        <v>0</v>
      </c>
      <c r="M196" s="1106"/>
      <c r="N196" s="1106"/>
      <c r="O196" s="1106"/>
      <c r="P196" s="1106"/>
      <c r="Q196" s="1106"/>
      <c r="R196" s="1106"/>
      <c r="S196" s="1106"/>
      <c r="T196" s="1106"/>
      <c r="U196" s="1106">
        <v>274715681</v>
      </c>
      <c r="V196" s="1106">
        <v>274694855.5</v>
      </c>
      <c r="W196" s="1106">
        <v>188682714.99000001</v>
      </c>
      <c r="X196" s="1106">
        <v>188682714.99000001</v>
      </c>
      <c r="Y196" s="1506">
        <f t="shared" si="241"/>
        <v>274715681</v>
      </c>
      <c r="Z196" s="1506">
        <f t="shared" si="242"/>
        <v>274694855.5</v>
      </c>
      <c r="AA196" s="1506">
        <f t="shared" si="243"/>
        <v>188682714.99000001</v>
      </c>
      <c r="AB196" s="617">
        <f t="shared" si="244"/>
        <v>188682714.99000001</v>
      </c>
      <c r="AC196" s="606"/>
    </row>
    <row r="197" spans="1:29" s="635" customFormat="1" ht="39.75" thickTop="1" thickBot="1">
      <c r="A197" s="1097"/>
      <c r="B197" s="1097"/>
      <c r="C197" s="1097"/>
      <c r="D197" s="1097"/>
      <c r="E197" s="1097"/>
      <c r="F197" s="1097"/>
      <c r="G197" s="1098"/>
      <c r="H197" s="1489" t="s">
        <v>2400</v>
      </c>
      <c r="I197" s="1501">
        <f>+I198</f>
        <v>0</v>
      </c>
      <c r="J197" s="1501">
        <f t="shared" ref="J197" si="245">+J198</f>
        <v>0</v>
      </c>
      <c r="K197" s="1501">
        <f t="shared" ref="K197" si="246">+K198</f>
        <v>0</v>
      </c>
      <c r="L197" s="1501">
        <f t="shared" ref="L197" si="247">+L198</f>
        <v>0</v>
      </c>
      <c r="M197" s="1501">
        <f t="shared" si="230"/>
        <v>0</v>
      </c>
      <c r="N197" s="1501">
        <f t="shared" si="230"/>
        <v>0</v>
      </c>
      <c r="O197" s="1501">
        <f t="shared" si="230"/>
        <v>0</v>
      </c>
      <c r="P197" s="1501">
        <f t="shared" si="230"/>
        <v>0</v>
      </c>
      <c r="Q197" s="1501">
        <f t="shared" si="230"/>
        <v>0</v>
      </c>
      <c r="R197" s="1501">
        <f t="shared" si="230"/>
        <v>0</v>
      </c>
      <c r="S197" s="1501">
        <f t="shared" si="230"/>
        <v>0</v>
      </c>
      <c r="T197" s="1501">
        <f t="shared" si="230"/>
        <v>0</v>
      </c>
      <c r="U197" s="1501">
        <f t="shared" si="230"/>
        <v>158355091</v>
      </c>
      <c r="V197" s="1501">
        <f t="shared" si="230"/>
        <v>158355091</v>
      </c>
      <c r="W197" s="1501">
        <f t="shared" si="230"/>
        <v>71747361</v>
      </c>
      <c r="X197" s="1501">
        <f t="shared" si="230"/>
        <v>71747361</v>
      </c>
      <c r="Y197" s="1518">
        <f t="shared" ref="Y197:Y200" si="248">+I197+M197+Q197+U197</f>
        <v>158355091</v>
      </c>
      <c r="Z197" s="1518">
        <f t="shared" ref="Z197:Z200" si="249">+J197+N197+R197+V197</f>
        <v>158355091</v>
      </c>
      <c r="AA197" s="1518">
        <f t="shared" ref="AA197:AA200" si="250">+K197+O197+S197+W197</f>
        <v>71747361</v>
      </c>
      <c r="AB197" s="1099">
        <f t="shared" ref="AB197:AB200" si="251">+L197+P197+T197+X197</f>
        <v>71747361</v>
      </c>
      <c r="AC197" s="1095"/>
    </row>
    <row r="198" spans="1:29" ht="16.5" thickTop="1" thickBot="1">
      <c r="A198" s="649"/>
      <c r="B198" s="649"/>
      <c r="C198" s="649"/>
      <c r="D198" s="649"/>
      <c r="E198" s="637"/>
      <c r="F198" s="637"/>
      <c r="G198" s="637"/>
      <c r="H198" s="646" t="s">
        <v>1741</v>
      </c>
      <c r="I198" s="1490">
        <f>+I199</f>
        <v>0</v>
      </c>
      <c r="J198" s="1490">
        <f t="shared" si="230"/>
        <v>0</v>
      </c>
      <c r="K198" s="1490">
        <f t="shared" si="230"/>
        <v>0</v>
      </c>
      <c r="L198" s="1490">
        <f t="shared" si="230"/>
        <v>0</v>
      </c>
      <c r="M198" s="1105">
        <f t="shared" si="230"/>
        <v>0</v>
      </c>
      <c r="N198" s="1105">
        <f t="shared" si="230"/>
        <v>0</v>
      </c>
      <c r="O198" s="1105">
        <f t="shared" si="230"/>
        <v>0</v>
      </c>
      <c r="P198" s="1105">
        <f t="shared" si="230"/>
        <v>0</v>
      </c>
      <c r="Q198" s="1105">
        <f t="shared" si="230"/>
        <v>0</v>
      </c>
      <c r="R198" s="1105">
        <f t="shared" si="230"/>
        <v>0</v>
      </c>
      <c r="S198" s="1105">
        <f t="shared" si="230"/>
        <v>0</v>
      </c>
      <c r="T198" s="1105">
        <f t="shared" si="230"/>
        <v>0</v>
      </c>
      <c r="U198" s="1105">
        <f t="shared" si="230"/>
        <v>158355091</v>
      </c>
      <c r="V198" s="1105">
        <f t="shared" si="230"/>
        <v>158355091</v>
      </c>
      <c r="W198" s="1105">
        <f t="shared" si="230"/>
        <v>71747361</v>
      </c>
      <c r="X198" s="1105">
        <f t="shared" si="230"/>
        <v>71747361</v>
      </c>
      <c r="Y198" s="1512">
        <f t="shared" si="248"/>
        <v>158355091</v>
      </c>
      <c r="Z198" s="1512">
        <f t="shared" si="249"/>
        <v>158355091</v>
      </c>
      <c r="AA198" s="1512">
        <f t="shared" si="250"/>
        <v>71747361</v>
      </c>
      <c r="AB198" s="639">
        <f t="shared" si="251"/>
        <v>71747361</v>
      </c>
      <c r="AC198" s="606"/>
    </row>
    <row r="199" spans="1:29" ht="16.5" thickTop="1" thickBot="1">
      <c r="A199" s="612"/>
      <c r="B199" s="612"/>
      <c r="C199" s="614"/>
      <c r="D199" s="614"/>
      <c r="E199" s="613"/>
      <c r="F199" s="613"/>
      <c r="G199" s="612"/>
      <c r="H199" s="647" t="s">
        <v>1742</v>
      </c>
      <c r="I199" s="1490">
        <f>+I200</f>
        <v>0</v>
      </c>
      <c r="J199" s="1490">
        <f t="shared" si="230"/>
        <v>0</v>
      </c>
      <c r="K199" s="1490">
        <f t="shared" si="230"/>
        <v>0</v>
      </c>
      <c r="L199" s="1490">
        <f t="shared" si="230"/>
        <v>0</v>
      </c>
      <c r="M199" s="1106">
        <f t="shared" si="230"/>
        <v>0</v>
      </c>
      <c r="N199" s="1106">
        <f t="shared" si="230"/>
        <v>0</v>
      </c>
      <c r="O199" s="1106">
        <f t="shared" si="230"/>
        <v>0</v>
      </c>
      <c r="P199" s="1106">
        <f t="shared" si="230"/>
        <v>0</v>
      </c>
      <c r="Q199" s="1106">
        <f t="shared" si="230"/>
        <v>0</v>
      </c>
      <c r="R199" s="1106">
        <f t="shared" si="230"/>
        <v>0</v>
      </c>
      <c r="S199" s="1106">
        <f t="shared" si="230"/>
        <v>0</v>
      </c>
      <c r="T199" s="1106">
        <f t="shared" si="230"/>
        <v>0</v>
      </c>
      <c r="U199" s="1106">
        <f t="shared" si="230"/>
        <v>158355091</v>
      </c>
      <c r="V199" s="1106">
        <f t="shared" si="230"/>
        <v>158355091</v>
      </c>
      <c r="W199" s="1106">
        <f t="shared" si="230"/>
        <v>71747361</v>
      </c>
      <c r="X199" s="1106">
        <f t="shared" si="230"/>
        <v>71747361</v>
      </c>
      <c r="Y199" s="1506">
        <f t="shared" si="248"/>
        <v>158355091</v>
      </c>
      <c r="Z199" s="1506">
        <f t="shared" si="249"/>
        <v>158355091</v>
      </c>
      <c r="AA199" s="1506">
        <f t="shared" si="250"/>
        <v>71747361</v>
      </c>
      <c r="AB199" s="617">
        <f t="shared" si="251"/>
        <v>71747361</v>
      </c>
      <c r="AC199" s="606"/>
    </row>
    <row r="200" spans="1:29" ht="16.5" thickTop="1" thickBot="1">
      <c r="A200" s="612"/>
      <c r="B200" s="612"/>
      <c r="C200" s="614"/>
      <c r="D200" s="614"/>
      <c r="E200" s="613"/>
      <c r="F200" s="613"/>
      <c r="G200" s="613"/>
      <c r="H200" s="647" t="s">
        <v>1743</v>
      </c>
      <c r="I200" s="1490">
        <v>0</v>
      </c>
      <c r="J200" s="1490">
        <v>0</v>
      </c>
      <c r="K200" s="1490">
        <v>0</v>
      </c>
      <c r="L200" s="1490">
        <v>0</v>
      </c>
      <c r="M200" s="1106"/>
      <c r="N200" s="1106"/>
      <c r="O200" s="1106"/>
      <c r="P200" s="1106"/>
      <c r="Q200" s="1106"/>
      <c r="R200" s="1106"/>
      <c r="S200" s="1106"/>
      <c r="T200" s="1106"/>
      <c r="U200" s="1106">
        <v>158355091</v>
      </c>
      <c r="V200" s="1106">
        <v>158355091</v>
      </c>
      <c r="W200" s="1106">
        <v>71747361</v>
      </c>
      <c r="X200" s="1106">
        <v>71747361</v>
      </c>
      <c r="Y200" s="1506">
        <f t="shared" si="248"/>
        <v>158355091</v>
      </c>
      <c r="Z200" s="1506">
        <f t="shared" si="249"/>
        <v>158355091</v>
      </c>
      <c r="AA200" s="1506">
        <f t="shared" si="250"/>
        <v>71747361</v>
      </c>
      <c r="AB200" s="617">
        <f t="shared" si="251"/>
        <v>71747361</v>
      </c>
      <c r="AC200" s="606"/>
    </row>
    <row r="201" spans="1:29" s="635" customFormat="1" ht="39.75" thickTop="1" thickBot="1">
      <c r="A201" s="1097"/>
      <c r="B201" s="1097"/>
      <c r="C201" s="1097"/>
      <c r="D201" s="1097"/>
      <c r="E201" s="1097"/>
      <c r="F201" s="1097"/>
      <c r="G201" s="1098"/>
      <c r="H201" s="1489" t="s">
        <v>2401</v>
      </c>
      <c r="I201" s="1501">
        <f>+I202</f>
        <v>0</v>
      </c>
      <c r="J201" s="1501">
        <f t="shared" ref="J201:X203" si="252">+J202</f>
        <v>0</v>
      </c>
      <c r="K201" s="1501">
        <f t="shared" ref="K201" si="253">+K202</f>
        <v>0</v>
      </c>
      <c r="L201" s="1501">
        <f t="shared" ref="L201" si="254">+L202</f>
        <v>0</v>
      </c>
      <c r="M201" s="1501">
        <f t="shared" si="230"/>
        <v>0</v>
      </c>
      <c r="N201" s="1501">
        <f t="shared" si="230"/>
        <v>0</v>
      </c>
      <c r="O201" s="1501">
        <f t="shared" si="230"/>
        <v>0</v>
      </c>
      <c r="P201" s="1501">
        <f t="shared" si="230"/>
        <v>0</v>
      </c>
      <c r="Q201" s="1501">
        <f t="shared" si="230"/>
        <v>0</v>
      </c>
      <c r="R201" s="1501">
        <f t="shared" si="230"/>
        <v>0</v>
      </c>
      <c r="S201" s="1501">
        <f t="shared" si="230"/>
        <v>0</v>
      </c>
      <c r="T201" s="1501">
        <f t="shared" si="230"/>
        <v>0</v>
      </c>
      <c r="U201" s="1501">
        <f t="shared" si="230"/>
        <v>2114832465</v>
      </c>
      <c r="V201" s="1501">
        <f t="shared" si="230"/>
        <v>2114666224.96</v>
      </c>
      <c r="W201" s="1501">
        <f t="shared" si="230"/>
        <v>1283738573.53</v>
      </c>
      <c r="X201" s="1501">
        <f t="shared" si="230"/>
        <v>1283738573.53</v>
      </c>
      <c r="Y201" s="1518">
        <f t="shared" ref="Y201:Y212" si="255">+I201+M201+Q201+U201</f>
        <v>2114832465</v>
      </c>
      <c r="Z201" s="1518">
        <f t="shared" ref="Z201:Z212" si="256">+J201+N201+R201+V201</f>
        <v>2114666224.96</v>
      </c>
      <c r="AA201" s="1518">
        <f t="shared" ref="AA201:AA212" si="257">+K201+O201+S201+W201</f>
        <v>1283738573.53</v>
      </c>
      <c r="AB201" s="1099">
        <f t="shared" ref="AB201:AB212" si="258">+L201+P201+T201+X201</f>
        <v>1283738573.53</v>
      </c>
      <c r="AC201" s="1095"/>
    </row>
    <row r="202" spans="1:29" ht="16.5" thickTop="1" thickBot="1">
      <c r="A202" s="649"/>
      <c r="B202" s="649"/>
      <c r="C202" s="649"/>
      <c r="D202" s="649"/>
      <c r="E202" s="637"/>
      <c r="F202" s="637"/>
      <c r="G202" s="637"/>
      <c r="H202" s="646" t="s">
        <v>1741</v>
      </c>
      <c r="I202" s="1490">
        <f>+I203</f>
        <v>0</v>
      </c>
      <c r="J202" s="1490">
        <f t="shared" si="252"/>
        <v>0</v>
      </c>
      <c r="K202" s="1490">
        <f t="shared" si="252"/>
        <v>0</v>
      </c>
      <c r="L202" s="1490">
        <f t="shared" si="252"/>
        <v>0</v>
      </c>
      <c r="M202" s="1105">
        <f t="shared" si="252"/>
        <v>0</v>
      </c>
      <c r="N202" s="1105">
        <f t="shared" si="252"/>
        <v>0</v>
      </c>
      <c r="O202" s="1105">
        <f t="shared" si="252"/>
        <v>0</v>
      </c>
      <c r="P202" s="1105">
        <f t="shared" si="252"/>
        <v>0</v>
      </c>
      <c r="Q202" s="1105">
        <f t="shared" si="252"/>
        <v>0</v>
      </c>
      <c r="R202" s="1105">
        <f t="shared" si="252"/>
        <v>0</v>
      </c>
      <c r="S202" s="1105">
        <f t="shared" si="252"/>
        <v>0</v>
      </c>
      <c r="T202" s="1105">
        <f t="shared" si="252"/>
        <v>0</v>
      </c>
      <c r="U202" s="1105">
        <f t="shared" si="252"/>
        <v>2114832465</v>
      </c>
      <c r="V202" s="1105">
        <f t="shared" si="252"/>
        <v>2114666224.96</v>
      </c>
      <c r="W202" s="1105">
        <f t="shared" si="252"/>
        <v>1283738573.53</v>
      </c>
      <c r="X202" s="1105">
        <f t="shared" si="252"/>
        <v>1283738573.53</v>
      </c>
      <c r="Y202" s="1512">
        <f t="shared" si="255"/>
        <v>2114832465</v>
      </c>
      <c r="Z202" s="1512">
        <f t="shared" si="256"/>
        <v>2114666224.96</v>
      </c>
      <c r="AA202" s="1512">
        <f t="shared" si="257"/>
        <v>1283738573.53</v>
      </c>
      <c r="AB202" s="639">
        <f t="shared" si="258"/>
        <v>1283738573.53</v>
      </c>
      <c r="AC202" s="606"/>
    </row>
    <row r="203" spans="1:29" ht="16.5" thickTop="1" thickBot="1">
      <c r="A203" s="612"/>
      <c r="B203" s="612"/>
      <c r="C203" s="614"/>
      <c r="D203" s="614"/>
      <c r="E203" s="613"/>
      <c r="F203" s="613"/>
      <c r="G203" s="612"/>
      <c r="H203" s="647" t="s">
        <v>1742</v>
      </c>
      <c r="I203" s="1490">
        <f>+I204</f>
        <v>0</v>
      </c>
      <c r="J203" s="1490">
        <f t="shared" si="252"/>
        <v>0</v>
      </c>
      <c r="K203" s="1490">
        <f t="shared" si="252"/>
        <v>0</v>
      </c>
      <c r="L203" s="1490">
        <f t="shared" si="252"/>
        <v>0</v>
      </c>
      <c r="M203" s="1106">
        <f t="shared" si="252"/>
        <v>0</v>
      </c>
      <c r="N203" s="1106">
        <f t="shared" si="252"/>
        <v>0</v>
      </c>
      <c r="O203" s="1106">
        <f t="shared" si="252"/>
        <v>0</v>
      </c>
      <c r="P203" s="1106">
        <f t="shared" si="252"/>
        <v>0</v>
      </c>
      <c r="Q203" s="1106">
        <f t="shared" si="252"/>
        <v>0</v>
      </c>
      <c r="R203" s="1106">
        <f t="shared" si="252"/>
        <v>0</v>
      </c>
      <c r="S203" s="1106">
        <f t="shared" si="252"/>
        <v>0</v>
      </c>
      <c r="T203" s="1106">
        <f t="shared" si="252"/>
        <v>0</v>
      </c>
      <c r="U203" s="1106">
        <f t="shared" si="252"/>
        <v>2114832465</v>
      </c>
      <c r="V203" s="1106">
        <f t="shared" si="252"/>
        <v>2114666224.96</v>
      </c>
      <c r="W203" s="1106">
        <f t="shared" si="252"/>
        <v>1283738573.53</v>
      </c>
      <c r="X203" s="1106">
        <f t="shared" si="252"/>
        <v>1283738573.53</v>
      </c>
      <c r="Y203" s="1506">
        <f t="shared" si="255"/>
        <v>2114832465</v>
      </c>
      <c r="Z203" s="1506">
        <f t="shared" si="256"/>
        <v>2114666224.96</v>
      </c>
      <c r="AA203" s="1506">
        <f t="shared" si="257"/>
        <v>1283738573.53</v>
      </c>
      <c r="AB203" s="617">
        <f t="shared" si="258"/>
        <v>1283738573.53</v>
      </c>
      <c r="AC203" s="606"/>
    </row>
    <row r="204" spans="1:29" ht="16.5" thickTop="1" thickBot="1">
      <c r="A204" s="612"/>
      <c r="B204" s="612"/>
      <c r="C204" s="614"/>
      <c r="D204" s="614"/>
      <c r="E204" s="613"/>
      <c r="F204" s="613"/>
      <c r="G204" s="613"/>
      <c r="H204" s="647" t="s">
        <v>1743</v>
      </c>
      <c r="I204" s="1490">
        <v>0</v>
      </c>
      <c r="J204" s="1490">
        <v>0</v>
      </c>
      <c r="K204" s="1490">
        <v>0</v>
      </c>
      <c r="L204" s="1490">
        <v>0</v>
      </c>
      <c r="M204" s="1106"/>
      <c r="N204" s="1106"/>
      <c r="O204" s="1106"/>
      <c r="P204" s="1106"/>
      <c r="Q204" s="1106"/>
      <c r="R204" s="1106"/>
      <c r="S204" s="1106"/>
      <c r="T204" s="1106"/>
      <c r="U204" s="1106">
        <v>2114832465</v>
      </c>
      <c r="V204" s="1106">
        <v>2114666224.96</v>
      </c>
      <c r="W204" s="1106">
        <v>1283738573.53</v>
      </c>
      <c r="X204" s="1106">
        <v>1283738573.53</v>
      </c>
      <c r="Y204" s="1506">
        <f t="shared" si="255"/>
        <v>2114832465</v>
      </c>
      <c r="Z204" s="1506">
        <f t="shared" si="256"/>
        <v>2114666224.96</v>
      </c>
      <c r="AA204" s="1506">
        <f t="shared" si="257"/>
        <v>1283738573.53</v>
      </c>
      <c r="AB204" s="617">
        <f t="shared" si="258"/>
        <v>1283738573.53</v>
      </c>
      <c r="AC204" s="606"/>
    </row>
    <row r="205" spans="1:29" s="635" customFormat="1" ht="16.5" thickTop="1" thickBot="1">
      <c r="A205" s="1097"/>
      <c r="B205" s="1097"/>
      <c r="C205" s="1097"/>
      <c r="D205" s="1097"/>
      <c r="E205" s="1097"/>
      <c r="F205" s="1097"/>
      <c r="G205" s="1098"/>
      <c r="H205" s="1489" t="s">
        <v>2402</v>
      </c>
      <c r="I205" s="1501">
        <f>+I206</f>
        <v>0</v>
      </c>
      <c r="J205" s="1501">
        <f t="shared" ref="J205" si="259">+J206</f>
        <v>0</v>
      </c>
      <c r="K205" s="1501">
        <f t="shared" ref="K205" si="260">+K206</f>
        <v>0</v>
      </c>
      <c r="L205" s="1501">
        <f t="shared" ref="J205:X207" si="261">+L206</f>
        <v>0</v>
      </c>
      <c r="M205" s="1501">
        <f t="shared" si="261"/>
        <v>0</v>
      </c>
      <c r="N205" s="1501">
        <f t="shared" si="261"/>
        <v>0</v>
      </c>
      <c r="O205" s="1501">
        <f t="shared" si="261"/>
        <v>0</v>
      </c>
      <c r="P205" s="1501">
        <f t="shared" si="261"/>
        <v>0</v>
      </c>
      <c r="Q205" s="1501">
        <f t="shared" si="261"/>
        <v>0</v>
      </c>
      <c r="R205" s="1501">
        <f t="shared" si="261"/>
        <v>0</v>
      </c>
      <c r="S205" s="1501">
        <f t="shared" si="261"/>
        <v>0</v>
      </c>
      <c r="T205" s="1501">
        <f t="shared" si="261"/>
        <v>0</v>
      </c>
      <c r="U205" s="1501">
        <f t="shared" si="261"/>
        <v>21917000</v>
      </c>
      <c r="V205" s="1501">
        <f t="shared" si="261"/>
        <v>19513200</v>
      </c>
      <c r="W205" s="1501">
        <f t="shared" si="261"/>
        <v>16968000</v>
      </c>
      <c r="X205" s="1501">
        <f t="shared" si="261"/>
        <v>16968000</v>
      </c>
      <c r="Y205" s="1518">
        <f t="shared" si="255"/>
        <v>21917000</v>
      </c>
      <c r="Z205" s="1518">
        <f t="shared" si="256"/>
        <v>19513200</v>
      </c>
      <c r="AA205" s="1518">
        <f t="shared" si="257"/>
        <v>16968000</v>
      </c>
      <c r="AB205" s="1099">
        <f t="shared" si="258"/>
        <v>16968000</v>
      </c>
      <c r="AC205" s="1095"/>
    </row>
    <row r="206" spans="1:29" ht="16.5" thickTop="1" thickBot="1">
      <c r="A206" s="649"/>
      <c r="B206" s="649"/>
      <c r="C206" s="649"/>
      <c r="D206" s="649"/>
      <c r="E206" s="637"/>
      <c r="F206" s="637"/>
      <c r="G206" s="637"/>
      <c r="H206" s="646" t="s">
        <v>1741</v>
      </c>
      <c r="I206" s="1490">
        <f>+I207</f>
        <v>0</v>
      </c>
      <c r="J206" s="1490">
        <f t="shared" si="261"/>
        <v>0</v>
      </c>
      <c r="K206" s="1490">
        <f t="shared" si="261"/>
        <v>0</v>
      </c>
      <c r="L206" s="1490">
        <f t="shared" si="261"/>
        <v>0</v>
      </c>
      <c r="M206" s="1105">
        <f t="shared" si="261"/>
        <v>0</v>
      </c>
      <c r="N206" s="1105">
        <f t="shared" si="261"/>
        <v>0</v>
      </c>
      <c r="O206" s="1105">
        <f t="shared" si="261"/>
        <v>0</v>
      </c>
      <c r="P206" s="1105">
        <f t="shared" si="261"/>
        <v>0</v>
      </c>
      <c r="Q206" s="1105">
        <f t="shared" si="261"/>
        <v>0</v>
      </c>
      <c r="R206" s="1105">
        <f t="shared" si="261"/>
        <v>0</v>
      </c>
      <c r="S206" s="1105">
        <f t="shared" si="261"/>
        <v>0</v>
      </c>
      <c r="T206" s="1105">
        <f t="shared" si="261"/>
        <v>0</v>
      </c>
      <c r="U206" s="1105">
        <f t="shared" si="261"/>
        <v>21917000</v>
      </c>
      <c r="V206" s="1105">
        <f t="shared" si="261"/>
        <v>19513200</v>
      </c>
      <c r="W206" s="1105">
        <f t="shared" si="261"/>
        <v>16968000</v>
      </c>
      <c r="X206" s="1105">
        <f t="shared" si="261"/>
        <v>16968000</v>
      </c>
      <c r="Y206" s="1512">
        <f t="shared" si="255"/>
        <v>21917000</v>
      </c>
      <c r="Z206" s="1512">
        <f t="shared" si="256"/>
        <v>19513200</v>
      </c>
      <c r="AA206" s="1512">
        <f t="shared" si="257"/>
        <v>16968000</v>
      </c>
      <c r="AB206" s="639">
        <f t="shared" si="258"/>
        <v>16968000</v>
      </c>
      <c r="AC206" s="606"/>
    </row>
    <row r="207" spans="1:29" ht="16.5" thickTop="1" thickBot="1">
      <c r="A207" s="612"/>
      <c r="B207" s="612"/>
      <c r="C207" s="614"/>
      <c r="D207" s="614"/>
      <c r="E207" s="613"/>
      <c r="F207" s="613"/>
      <c r="G207" s="612"/>
      <c r="H207" s="647" t="s">
        <v>1742</v>
      </c>
      <c r="I207" s="1490">
        <f>+I208</f>
        <v>0</v>
      </c>
      <c r="J207" s="1490">
        <f t="shared" si="261"/>
        <v>0</v>
      </c>
      <c r="K207" s="1490">
        <f t="shared" si="261"/>
        <v>0</v>
      </c>
      <c r="L207" s="1490">
        <f t="shared" si="261"/>
        <v>0</v>
      </c>
      <c r="M207" s="1106">
        <f t="shared" si="261"/>
        <v>0</v>
      </c>
      <c r="N207" s="1106">
        <f t="shared" si="261"/>
        <v>0</v>
      </c>
      <c r="O207" s="1106">
        <f t="shared" si="261"/>
        <v>0</v>
      </c>
      <c r="P207" s="1106">
        <f t="shared" si="261"/>
        <v>0</v>
      </c>
      <c r="Q207" s="1106">
        <f t="shared" si="261"/>
        <v>0</v>
      </c>
      <c r="R207" s="1106">
        <f t="shared" si="261"/>
        <v>0</v>
      </c>
      <c r="S207" s="1106">
        <f t="shared" si="261"/>
        <v>0</v>
      </c>
      <c r="T207" s="1106">
        <f t="shared" si="261"/>
        <v>0</v>
      </c>
      <c r="U207" s="1106">
        <f t="shared" si="261"/>
        <v>21917000</v>
      </c>
      <c r="V207" s="1106">
        <f t="shared" si="261"/>
        <v>19513200</v>
      </c>
      <c r="W207" s="1106">
        <f t="shared" si="261"/>
        <v>16968000</v>
      </c>
      <c r="X207" s="1106">
        <f t="shared" si="261"/>
        <v>16968000</v>
      </c>
      <c r="Y207" s="1506">
        <f t="shared" si="255"/>
        <v>21917000</v>
      </c>
      <c r="Z207" s="1506">
        <f t="shared" si="256"/>
        <v>19513200</v>
      </c>
      <c r="AA207" s="1506">
        <f t="shared" si="257"/>
        <v>16968000</v>
      </c>
      <c r="AB207" s="617">
        <f t="shared" si="258"/>
        <v>16968000</v>
      </c>
      <c r="AC207" s="606"/>
    </row>
    <row r="208" spans="1:29" ht="16.5" thickTop="1" thickBot="1">
      <c r="A208" s="612"/>
      <c r="B208" s="612"/>
      <c r="C208" s="614"/>
      <c r="D208" s="614"/>
      <c r="E208" s="613"/>
      <c r="F208" s="613"/>
      <c r="G208" s="613"/>
      <c r="H208" s="647" t="s">
        <v>1743</v>
      </c>
      <c r="I208" s="1490">
        <v>0</v>
      </c>
      <c r="J208" s="1490">
        <v>0</v>
      </c>
      <c r="K208" s="1490">
        <v>0</v>
      </c>
      <c r="L208" s="1490">
        <v>0</v>
      </c>
      <c r="M208" s="1106"/>
      <c r="N208" s="1106"/>
      <c r="O208" s="1106"/>
      <c r="P208" s="1106"/>
      <c r="Q208" s="1106"/>
      <c r="R208" s="1106"/>
      <c r="S208" s="1106"/>
      <c r="T208" s="1106"/>
      <c r="U208" s="1106">
        <v>21917000</v>
      </c>
      <c r="V208" s="1106">
        <v>19513200</v>
      </c>
      <c r="W208" s="1106">
        <v>16968000</v>
      </c>
      <c r="X208" s="1106">
        <v>16968000</v>
      </c>
      <c r="Y208" s="1506">
        <f t="shared" si="255"/>
        <v>21917000</v>
      </c>
      <c r="Z208" s="1506">
        <f t="shared" si="256"/>
        <v>19513200</v>
      </c>
      <c r="AA208" s="1506">
        <f t="shared" si="257"/>
        <v>16968000</v>
      </c>
      <c r="AB208" s="617">
        <f t="shared" si="258"/>
        <v>16968000</v>
      </c>
      <c r="AC208" s="606"/>
    </row>
    <row r="209" spans="1:29" s="635" customFormat="1" ht="16.5" thickTop="1" thickBot="1">
      <c r="A209" s="1097"/>
      <c r="B209" s="1097"/>
      <c r="C209" s="1097"/>
      <c r="D209" s="1097"/>
      <c r="E209" s="1097"/>
      <c r="F209" s="1097"/>
      <c r="G209" s="1098"/>
      <c r="H209" s="1489" t="s">
        <v>2403</v>
      </c>
      <c r="I209" s="1501">
        <f>+I210</f>
        <v>0</v>
      </c>
      <c r="J209" s="1501">
        <f t="shared" ref="J209" si="262">+J210</f>
        <v>0</v>
      </c>
      <c r="K209" s="1501">
        <f t="shared" ref="K209" si="263">+K210</f>
        <v>0</v>
      </c>
      <c r="L209" s="1501">
        <f t="shared" ref="J209:X211" si="264">+L210</f>
        <v>0</v>
      </c>
      <c r="M209" s="1501">
        <f t="shared" si="264"/>
        <v>0</v>
      </c>
      <c r="N209" s="1501">
        <f t="shared" si="264"/>
        <v>0</v>
      </c>
      <c r="O209" s="1501">
        <f t="shared" si="264"/>
        <v>0</v>
      </c>
      <c r="P209" s="1501">
        <f t="shared" si="264"/>
        <v>0</v>
      </c>
      <c r="Q209" s="1501">
        <f t="shared" si="264"/>
        <v>0</v>
      </c>
      <c r="R209" s="1501">
        <f t="shared" si="264"/>
        <v>0</v>
      </c>
      <c r="S209" s="1501">
        <f t="shared" si="264"/>
        <v>0</v>
      </c>
      <c r="T209" s="1501">
        <f t="shared" si="264"/>
        <v>0</v>
      </c>
      <c r="U209" s="1501">
        <f t="shared" si="264"/>
        <v>17307833</v>
      </c>
      <c r="V209" s="1501">
        <f t="shared" si="264"/>
        <v>17154667</v>
      </c>
      <c r="W209" s="1501">
        <f t="shared" si="264"/>
        <v>17001500</v>
      </c>
      <c r="X209" s="1501">
        <f t="shared" si="264"/>
        <v>17001500</v>
      </c>
      <c r="Y209" s="1518">
        <f t="shared" si="255"/>
        <v>17307833</v>
      </c>
      <c r="Z209" s="1518">
        <f t="shared" si="256"/>
        <v>17154667</v>
      </c>
      <c r="AA209" s="1518">
        <f t="shared" si="257"/>
        <v>17001500</v>
      </c>
      <c r="AB209" s="1099">
        <f t="shared" si="258"/>
        <v>17001500</v>
      </c>
      <c r="AC209" s="1095"/>
    </row>
    <row r="210" spans="1:29" ht="16.5" thickTop="1" thickBot="1">
      <c r="A210" s="649"/>
      <c r="B210" s="649"/>
      <c r="C210" s="649"/>
      <c r="D210" s="649"/>
      <c r="E210" s="637"/>
      <c r="F210" s="637"/>
      <c r="G210" s="637"/>
      <c r="H210" s="646" t="s">
        <v>1741</v>
      </c>
      <c r="I210" s="1490">
        <f>+I211</f>
        <v>0</v>
      </c>
      <c r="J210" s="1490">
        <f t="shared" si="264"/>
        <v>0</v>
      </c>
      <c r="K210" s="1490">
        <f t="shared" si="264"/>
        <v>0</v>
      </c>
      <c r="L210" s="1490">
        <f t="shared" si="264"/>
        <v>0</v>
      </c>
      <c r="M210" s="1105">
        <f t="shared" si="264"/>
        <v>0</v>
      </c>
      <c r="N210" s="1105">
        <f t="shared" si="264"/>
        <v>0</v>
      </c>
      <c r="O210" s="1105">
        <f t="shared" si="264"/>
        <v>0</v>
      </c>
      <c r="P210" s="1105">
        <f t="shared" si="264"/>
        <v>0</v>
      </c>
      <c r="Q210" s="1105">
        <f t="shared" si="264"/>
        <v>0</v>
      </c>
      <c r="R210" s="1105">
        <f t="shared" si="264"/>
        <v>0</v>
      </c>
      <c r="S210" s="1105">
        <f t="shared" si="264"/>
        <v>0</v>
      </c>
      <c r="T210" s="1105">
        <f t="shared" si="264"/>
        <v>0</v>
      </c>
      <c r="U210" s="1105">
        <f t="shared" si="264"/>
        <v>17307833</v>
      </c>
      <c r="V210" s="1105">
        <f t="shared" si="264"/>
        <v>17154667</v>
      </c>
      <c r="W210" s="1105">
        <f t="shared" si="264"/>
        <v>17001500</v>
      </c>
      <c r="X210" s="1105">
        <f t="shared" si="264"/>
        <v>17001500</v>
      </c>
      <c r="Y210" s="1512">
        <f t="shared" si="255"/>
        <v>17307833</v>
      </c>
      <c r="Z210" s="1512">
        <f t="shared" si="256"/>
        <v>17154667</v>
      </c>
      <c r="AA210" s="1512">
        <f t="shared" si="257"/>
        <v>17001500</v>
      </c>
      <c r="AB210" s="639">
        <f t="shared" si="258"/>
        <v>17001500</v>
      </c>
      <c r="AC210" s="606"/>
    </row>
    <row r="211" spans="1:29" ht="16.5" thickTop="1" thickBot="1">
      <c r="A211" s="612"/>
      <c r="B211" s="612"/>
      <c r="C211" s="614"/>
      <c r="D211" s="614"/>
      <c r="E211" s="613"/>
      <c r="F211" s="613"/>
      <c r="G211" s="612"/>
      <c r="H211" s="647" t="s">
        <v>1742</v>
      </c>
      <c r="I211" s="1490">
        <f>+I212</f>
        <v>0</v>
      </c>
      <c r="J211" s="1490">
        <f t="shared" si="264"/>
        <v>0</v>
      </c>
      <c r="K211" s="1490">
        <f t="shared" si="264"/>
        <v>0</v>
      </c>
      <c r="L211" s="1490">
        <f t="shared" si="264"/>
        <v>0</v>
      </c>
      <c r="M211" s="1106">
        <f t="shared" si="264"/>
        <v>0</v>
      </c>
      <c r="N211" s="1106">
        <f t="shared" si="264"/>
        <v>0</v>
      </c>
      <c r="O211" s="1106">
        <f t="shared" si="264"/>
        <v>0</v>
      </c>
      <c r="P211" s="1106">
        <f t="shared" si="264"/>
        <v>0</v>
      </c>
      <c r="Q211" s="1106">
        <f t="shared" si="264"/>
        <v>0</v>
      </c>
      <c r="R211" s="1106">
        <f t="shared" si="264"/>
        <v>0</v>
      </c>
      <c r="S211" s="1106">
        <f t="shared" si="264"/>
        <v>0</v>
      </c>
      <c r="T211" s="1106">
        <f t="shared" si="264"/>
        <v>0</v>
      </c>
      <c r="U211" s="1106">
        <f t="shared" si="264"/>
        <v>17307833</v>
      </c>
      <c r="V211" s="1106">
        <f t="shared" si="264"/>
        <v>17154667</v>
      </c>
      <c r="W211" s="1106">
        <f t="shared" si="264"/>
        <v>17001500</v>
      </c>
      <c r="X211" s="1106">
        <f t="shared" si="264"/>
        <v>17001500</v>
      </c>
      <c r="Y211" s="1506">
        <f t="shared" si="255"/>
        <v>17307833</v>
      </c>
      <c r="Z211" s="1506">
        <f t="shared" si="256"/>
        <v>17154667</v>
      </c>
      <c r="AA211" s="1506">
        <f t="shared" si="257"/>
        <v>17001500</v>
      </c>
      <c r="AB211" s="617">
        <f t="shared" si="258"/>
        <v>17001500</v>
      </c>
      <c r="AC211" s="606"/>
    </row>
    <row r="212" spans="1:29" ht="16.5" thickTop="1" thickBot="1">
      <c r="A212" s="612"/>
      <c r="B212" s="612"/>
      <c r="C212" s="614"/>
      <c r="D212" s="614"/>
      <c r="E212" s="613"/>
      <c r="F212" s="613"/>
      <c r="G212" s="613"/>
      <c r="H212" s="647" t="s">
        <v>1743</v>
      </c>
      <c r="I212" s="1490">
        <v>0</v>
      </c>
      <c r="J212" s="1490">
        <v>0</v>
      </c>
      <c r="K212" s="1490">
        <v>0</v>
      </c>
      <c r="L212" s="1490">
        <v>0</v>
      </c>
      <c r="M212" s="1106"/>
      <c r="N212" s="1106"/>
      <c r="O212" s="1106"/>
      <c r="P212" s="1106"/>
      <c r="Q212" s="1106"/>
      <c r="R212" s="1106"/>
      <c r="S212" s="1106"/>
      <c r="T212" s="1106"/>
      <c r="U212" s="1106">
        <v>17307833</v>
      </c>
      <c r="V212" s="1106">
        <v>17154667</v>
      </c>
      <c r="W212" s="1106">
        <v>17001500</v>
      </c>
      <c r="X212" s="1106">
        <v>17001500</v>
      </c>
      <c r="Y212" s="1506">
        <f t="shared" si="255"/>
        <v>17307833</v>
      </c>
      <c r="Z212" s="1506">
        <f t="shared" si="256"/>
        <v>17154667</v>
      </c>
      <c r="AA212" s="1506">
        <f t="shared" si="257"/>
        <v>17001500</v>
      </c>
      <c r="AB212" s="617">
        <f t="shared" si="258"/>
        <v>17001500</v>
      </c>
      <c r="AC212" s="606"/>
    </row>
    <row r="213" spans="1:29" s="635" customFormat="1" ht="39.75" thickTop="1" thickBot="1">
      <c r="A213" s="1097"/>
      <c r="B213" s="1097"/>
      <c r="C213" s="1097"/>
      <c r="D213" s="1097"/>
      <c r="E213" s="1097"/>
      <c r="F213" s="1097"/>
      <c r="G213" s="1098"/>
      <c r="H213" s="1489" t="s">
        <v>2404</v>
      </c>
      <c r="I213" s="1501">
        <f>+I214</f>
        <v>0</v>
      </c>
      <c r="J213" s="1501">
        <f t="shared" ref="J213:J215" si="265">+J214</f>
        <v>0</v>
      </c>
      <c r="K213" s="1501">
        <f t="shared" ref="K213:K215" si="266">+K214</f>
        <v>0</v>
      </c>
      <c r="L213" s="1501">
        <f t="shared" ref="L213:L215" si="267">+L214</f>
        <v>0</v>
      </c>
      <c r="M213" s="1501">
        <f t="shared" ref="M213:M215" si="268">+M214</f>
        <v>0</v>
      </c>
      <c r="N213" s="1501">
        <f t="shared" ref="N213:N215" si="269">+N214</f>
        <v>0</v>
      </c>
      <c r="O213" s="1501">
        <f t="shared" ref="O213:O215" si="270">+O214</f>
        <v>0</v>
      </c>
      <c r="P213" s="1501">
        <f t="shared" ref="P213:P215" si="271">+P214</f>
        <v>0</v>
      </c>
      <c r="Q213" s="1501">
        <f t="shared" ref="Q213:Q215" si="272">+Q214</f>
        <v>0</v>
      </c>
      <c r="R213" s="1501">
        <f t="shared" ref="R213:R215" si="273">+R214</f>
        <v>0</v>
      </c>
      <c r="S213" s="1501">
        <f t="shared" ref="S213:S215" si="274">+S214</f>
        <v>0</v>
      </c>
      <c r="T213" s="1501">
        <f t="shared" ref="T213:T215" si="275">+T214</f>
        <v>0</v>
      </c>
      <c r="U213" s="1501">
        <f t="shared" ref="U213:U215" si="276">+U214</f>
        <v>1799947695.79</v>
      </c>
      <c r="V213" s="1501">
        <f t="shared" ref="V213:V215" si="277">+V214</f>
        <v>0</v>
      </c>
      <c r="W213" s="1501">
        <f t="shared" ref="W213:W215" si="278">+W214</f>
        <v>0</v>
      </c>
      <c r="X213" s="1501">
        <f t="shared" ref="X213:X215" si="279">+X214</f>
        <v>0</v>
      </c>
      <c r="Y213" s="1518">
        <f t="shared" ref="Y213:Y216" si="280">+I213+M213+Q213+U213</f>
        <v>1799947695.79</v>
      </c>
      <c r="Z213" s="1518">
        <f t="shared" ref="Z213:Z216" si="281">+J213+N213+R213+V213</f>
        <v>0</v>
      </c>
      <c r="AA213" s="1518">
        <f t="shared" ref="AA213:AA216" si="282">+K213+O213+S213+W213</f>
        <v>0</v>
      </c>
      <c r="AB213" s="1099">
        <f t="shared" ref="AB213:AB216" si="283">+L213+P213+T213+X213</f>
        <v>0</v>
      </c>
      <c r="AC213" s="1095"/>
    </row>
    <row r="214" spans="1:29" ht="16.5" thickTop="1" thickBot="1">
      <c r="A214" s="649"/>
      <c r="B214" s="649"/>
      <c r="C214" s="649"/>
      <c r="D214" s="649"/>
      <c r="E214" s="637"/>
      <c r="F214" s="637"/>
      <c r="G214" s="637"/>
      <c r="H214" s="646" t="s">
        <v>1741</v>
      </c>
      <c r="I214" s="1490">
        <f>+I215</f>
        <v>0</v>
      </c>
      <c r="J214" s="1490">
        <f t="shared" si="265"/>
        <v>0</v>
      </c>
      <c r="K214" s="1490">
        <f t="shared" si="266"/>
        <v>0</v>
      </c>
      <c r="L214" s="1490">
        <f t="shared" si="267"/>
        <v>0</v>
      </c>
      <c r="M214" s="1105">
        <f t="shared" si="268"/>
        <v>0</v>
      </c>
      <c r="N214" s="1105">
        <f t="shared" si="269"/>
        <v>0</v>
      </c>
      <c r="O214" s="1105">
        <f t="shared" si="270"/>
        <v>0</v>
      </c>
      <c r="P214" s="1105">
        <f t="shared" si="271"/>
        <v>0</v>
      </c>
      <c r="Q214" s="1105">
        <f t="shared" si="272"/>
        <v>0</v>
      </c>
      <c r="R214" s="1105">
        <f t="shared" si="273"/>
        <v>0</v>
      </c>
      <c r="S214" s="1105">
        <f t="shared" si="274"/>
        <v>0</v>
      </c>
      <c r="T214" s="1105">
        <f t="shared" si="275"/>
        <v>0</v>
      </c>
      <c r="U214" s="1105">
        <f t="shared" si="276"/>
        <v>1799947695.79</v>
      </c>
      <c r="V214" s="1105">
        <f t="shared" si="277"/>
        <v>0</v>
      </c>
      <c r="W214" s="1105">
        <f t="shared" si="278"/>
        <v>0</v>
      </c>
      <c r="X214" s="1105">
        <f t="shared" si="279"/>
        <v>0</v>
      </c>
      <c r="Y214" s="1512">
        <f t="shared" si="280"/>
        <v>1799947695.79</v>
      </c>
      <c r="Z214" s="1512">
        <f t="shared" si="281"/>
        <v>0</v>
      </c>
      <c r="AA214" s="1512">
        <f t="shared" si="282"/>
        <v>0</v>
      </c>
      <c r="AB214" s="639">
        <f t="shared" si="283"/>
        <v>0</v>
      </c>
      <c r="AC214" s="606"/>
    </row>
    <row r="215" spans="1:29" ht="16.5" thickTop="1" thickBot="1">
      <c r="A215" s="612"/>
      <c r="B215" s="612"/>
      <c r="C215" s="614"/>
      <c r="D215" s="614"/>
      <c r="E215" s="613"/>
      <c r="F215" s="613"/>
      <c r="G215" s="612"/>
      <c r="H215" s="647" t="s">
        <v>1742</v>
      </c>
      <c r="I215" s="1490">
        <f>+I216</f>
        <v>0</v>
      </c>
      <c r="J215" s="1490">
        <f t="shared" si="265"/>
        <v>0</v>
      </c>
      <c r="K215" s="1490">
        <f t="shared" si="266"/>
        <v>0</v>
      </c>
      <c r="L215" s="1490">
        <f t="shared" si="267"/>
        <v>0</v>
      </c>
      <c r="M215" s="1106">
        <f t="shared" si="268"/>
        <v>0</v>
      </c>
      <c r="N215" s="1106">
        <f t="shared" si="269"/>
        <v>0</v>
      </c>
      <c r="O215" s="1106">
        <f t="shared" si="270"/>
        <v>0</v>
      </c>
      <c r="P215" s="1106">
        <f t="shared" si="271"/>
        <v>0</v>
      </c>
      <c r="Q215" s="1106">
        <f t="shared" si="272"/>
        <v>0</v>
      </c>
      <c r="R215" s="1106">
        <f t="shared" si="273"/>
        <v>0</v>
      </c>
      <c r="S215" s="1106">
        <f t="shared" si="274"/>
        <v>0</v>
      </c>
      <c r="T215" s="1106">
        <f t="shared" si="275"/>
        <v>0</v>
      </c>
      <c r="U215" s="1106">
        <f t="shared" si="276"/>
        <v>1799947695.79</v>
      </c>
      <c r="V215" s="1106">
        <f t="shared" si="277"/>
        <v>0</v>
      </c>
      <c r="W215" s="1106">
        <f t="shared" si="278"/>
        <v>0</v>
      </c>
      <c r="X215" s="1106">
        <f t="shared" si="279"/>
        <v>0</v>
      </c>
      <c r="Y215" s="1506">
        <f t="shared" si="280"/>
        <v>1799947695.79</v>
      </c>
      <c r="Z215" s="1506">
        <f t="shared" si="281"/>
        <v>0</v>
      </c>
      <c r="AA215" s="1506">
        <f t="shared" si="282"/>
        <v>0</v>
      </c>
      <c r="AB215" s="617">
        <f t="shared" si="283"/>
        <v>0</v>
      </c>
      <c r="AC215" s="606"/>
    </row>
    <row r="216" spans="1:29" ht="16.5" thickTop="1" thickBot="1">
      <c r="A216" s="612"/>
      <c r="B216" s="612"/>
      <c r="C216" s="614"/>
      <c r="D216" s="614"/>
      <c r="E216" s="613"/>
      <c r="F216" s="613"/>
      <c r="G216" s="613"/>
      <c r="H216" s="647" t="s">
        <v>1743</v>
      </c>
      <c r="I216" s="1490">
        <v>0</v>
      </c>
      <c r="J216" s="1490">
        <v>0</v>
      </c>
      <c r="K216" s="1490">
        <v>0</v>
      </c>
      <c r="L216" s="1490">
        <v>0</v>
      </c>
      <c r="M216" s="1106"/>
      <c r="N216" s="1106"/>
      <c r="O216" s="1106"/>
      <c r="P216" s="1106"/>
      <c r="Q216" s="1106"/>
      <c r="R216" s="1106"/>
      <c r="S216" s="1106"/>
      <c r="T216" s="1106"/>
      <c r="U216" s="1106">
        <v>1799947695.79</v>
      </c>
      <c r="V216" s="1106">
        <v>0</v>
      </c>
      <c r="W216" s="1106">
        <v>0</v>
      </c>
      <c r="X216" s="1106">
        <v>0</v>
      </c>
      <c r="Y216" s="1506">
        <f t="shared" si="280"/>
        <v>1799947695.79</v>
      </c>
      <c r="Z216" s="1506">
        <v>0</v>
      </c>
      <c r="AA216" s="1506">
        <v>0</v>
      </c>
      <c r="AB216" s="617">
        <v>0</v>
      </c>
      <c r="AC216" s="606"/>
    </row>
    <row r="217" spans="1:29" ht="15.75" thickTop="1">
      <c r="A217" s="1519"/>
      <c r="B217" s="1519"/>
      <c r="C217" s="1520"/>
      <c r="D217" s="1520"/>
      <c r="E217" s="1521"/>
      <c r="F217" s="1521"/>
      <c r="G217" s="1521"/>
      <c r="H217" s="1522"/>
      <c r="I217" s="1523"/>
      <c r="J217" s="1523"/>
      <c r="K217" s="1523"/>
      <c r="L217" s="1523"/>
      <c r="M217" s="1524"/>
      <c r="N217" s="1524"/>
      <c r="O217" s="1524"/>
      <c r="P217" s="1524"/>
      <c r="Q217" s="1524"/>
      <c r="R217" s="1524"/>
      <c r="S217" s="1524"/>
      <c r="T217" s="1524"/>
      <c r="U217" s="1524"/>
      <c r="V217" s="1524"/>
      <c r="W217" s="1524"/>
      <c r="X217" s="1524"/>
      <c r="Y217" s="1525"/>
      <c r="Z217" s="1525"/>
      <c r="AA217" s="1525"/>
      <c r="AB217" s="1526"/>
      <c r="AC217" s="1527"/>
    </row>
  </sheetData>
  <mergeCells count="13">
    <mergeCell ref="U2:X2"/>
    <mergeCell ref="Y2:AB2"/>
    <mergeCell ref="H2:H3"/>
    <mergeCell ref="I2:L2"/>
    <mergeCell ref="A2:A3"/>
    <mergeCell ref="B2:B3"/>
    <mergeCell ref="C2:C3"/>
    <mergeCell ref="D2:D3"/>
    <mergeCell ref="E2:E3"/>
    <mergeCell ref="F2:F3"/>
    <mergeCell ref="G2:G3"/>
    <mergeCell ref="M2:P2"/>
    <mergeCell ref="Q2:T2"/>
  </mergeCells>
  <printOptions horizontalCentered="1" verticalCentered="1"/>
  <pageMargins left="0.78740157480314965" right="0.78740157480314965" top="0.98425196850393704" bottom="0.98425196850393704" header="0" footer="0"/>
  <pageSetup paperSize="9" scale="8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174"/>
  <sheetViews>
    <sheetView topLeftCell="H1" zoomScaleNormal="100" zoomScaleSheetLayoutView="100" workbookViewId="0">
      <pane xSplit="2" ySplit="3" topLeftCell="U52" activePane="bottomRight" state="frozen"/>
      <selection activeCell="H1" sqref="H1"/>
      <selection pane="topRight" activeCell="J1" sqref="J1"/>
      <selection pane="bottomLeft" activeCell="H10" sqref="H10"/>
      <selection pane="bottomRight" activeCell="AB46" sqref="AB46:AB49"/>
    </sheetView>
  </sheetViews>
  <sheetFormatPr baseColWidth="10" defaultColWidth="14.42578125" defaultRowHeight="15"/>
  <cols>
    <col min="1" max="1" width="16" style="601" customWidth="1"/>
    <col min="2" max="2" width="14.140625" style="601" customWidth="1"/>
    <col min="3" max="4" width="14.42578125" style="601" customWidth="1"/>
    <col min="5" max="7" width="10.7109375" style="601" customWidth="1"/>
    <col min="8" max="8" width="69" style="601" customWidth="1"/>
    <col min="9" max="9" width="20.28515625" style="1502" customWidth="1"/>
    <col min="10" max="28" width="20.28515625" style="601" customWidth="1"/>
    <col min="29" max="29" width="51.42578125" style="601" customWidth="1"/>
    <col min="30" max="16384" width="14.42578125" style="601"/>
  </cols>
  <sheetData>
    <row r="1" spans="1:29" ht="15.75" thickBot="1"/>
    <row r="2" spans="1:29" ht="30.75" customHeight="1" thickTop="1" thickBot="1">
      <c r="A2" s="1217" t="s">
        <v>1364</v>
      </c>
      <c r="B2" s="1217" t="s">
        <v>1298</v>
      </c>
      <c r="C2" s="1215" t="s">
        <v>1365</v>
      </c>
      <c r="D2" s="1217" t="s">
        <v>1301</v>
      </c>
      <c r="E2" s="1217" t="s">
        <v>1366</v>
      </c>
      <c r="F2" s="1217" t="s">
        <v>1367</v>
      </c>
      <c r="G2" s="1217" t="s">
        <v>1368</v>
      </c>
      <c r="H2" s="1215" t="s">
        <v>1494</v>
      </c>
      <c r="I2" s="1212" t="s">
        <v>1448</v>
      </c>
      <c r="J2" s="1213"/>
      <c r="K2" s="1213"/>
      <c r="L2" s="1214"/>
      <c r="M2" s="1212" t="s">
        <v>1449</v>
      </c>
      <c r="N2" s="1213"/>
      <c r="O2" s="1213"/>
      <c r="P2" s="1214"/>
      <c r="Q2" s="1212" t="s">
        <v>1450</v>
      </c>
      <c r="R2" s="1213"/>
      <c r="S2" s="1213"/>
      <c r="T2" s="1214"/>
      <c r="U2" s="1212" t="s">
        <v>1451</v>
      </c>
      <c r="V2" s="1213"/>
      <c r="W2" s="1213"/>
      <c r="X2" s="1214"/>
      <c r="Y2" s="1212" t="s">
        <v>1452</v>
      </c>
      <c r="Z2" s="1213"/>
      <c r="AA2" s="1213"/>
      <c r="AB2" s="1214"/>
      <c r="AC2" s="602" t="s">
        <v>1453</v>
      </c>
    </row>
    <row r="3" spans="1:29" ht="16.5" thickTop="1" thickBot="1">
      <c r="A3" s="1218"/>
      <c r="B3" s="1218"/>
      <c r="C3" s="1216"/>
      <c r="D3" s="1218"/>
      <c r="E3" s="1218"/>
      <c r="F3" s="1218"/>
      <c r="G3" s="1218"/>
      <c r="H3" s="1216"/>
      <c r="I3" s="1503" t="s">
        <v>1454</v>
      </c>
      <c r="J3" s="1107" t="s">
        <v>1455</v>
      </c>
      <c r="K3" s="1107" t="s">
        <v>1456</v>
      </c>
      <c r="L3" s="1107" t="s">
        <v>1457</v>
      </c>
      <c r="M3" s="1107" t="s">
        <v>1454</v>
      </c>
      <c r="N3" s="1107" t="s">
        <v>1455</v>
      </c>
      <c r="O3" s="1107" t="s">
        <v>1456</v>
      </c>
      <c r="P3" s="1107" t="s">
        <v>1457</v>
      </c>
      <c r="Q3" s="1107" t="s">
        <v>1454</v>
      </c>
      <c r="R3" s="1107" t="s">
        <v>1455</v>
      </c>
      <c r="S3" s="1107" t="s">
        <v>1456</v>
      </c>
      <c r="T3" s="1107" t="s">
        <v>1457</v>
      </c>
      <c r="U3" s="1107" t="s">
        <v>1454</v>
      </c>
      <c r="V3" s="1107" t="s">
        <v>1455</v>
      </c>
      <c r="W3" s="1107" t="s">
        <v>1456</v>
      </c>
      <c r="X3" s="1107" t="s">
        <v>1457</v>
      </c>
      <c r="Y3" s="1107" t="s">
        <v>1454</v>
      </c>
      <c r="Z3" s="1107" t="s">
        <v>1455</v>
      </c>
      <c r="AA3" s="1107" t="s">
        <v>1456</v>
      </c>
      <c r="AB3" s="1107" t="s">
        <v>1458</v>
      </c>
      <c r="AC3" s="1107"/>
    </row>
    <row r="4" spans="1:29" ht="16.5" thickTop="1" thickBot="1">
      <c r="A4" s="604">
        <v>2</v>
      </c>
      <c r="B4" s="604" t="s">
        <v>1389</v>
      </c>
      <c r="C4" s="604"/>
      <c r="D4" s="604"/>
      <c r="E4" s="604"/>
      <c r="F4" s="604"/>
      <c r="G4" s="604"/>
      <c r="H4" s="605" t="s">
        <v>1744</v>
      </c>
      <c r="I4" s="1496">
        <f>I6+I31+I45+I74+I80+I98+I112+I137</f>
        <v>23165235000</v>
      </c>
      <c r="J4" s="1496">
        <f t="shared" ref="J4:AB4" si="0">J6+J31+J45+J74+J80+J98+J112+J137</f>
        <v>19360118019.170002</v>
      </c>
      <c r="K4" s="1496">
        <f t="shared" si="0"/>
        <v>15966501107.57</v>
      </c>
      <c r="L4" s="1496">
        <f t="shared" si="0"/>
        <v>14641335152.370001</v>
      </c>
      <c r="M4" s="1496">
        <f t="shared" si="0"/>
        <v>9500000000</v>
      </c>
      <c r="N4" s="1496">
        <f t="shared" si="0"/>
        <v>8847088908</v>
      </c>
      <c r="O4" s="1496">
        <f t="shared" si="0"/>
        <v>0</v>
      </c>
      <c r="P4" s="1496">
        <f t="shared" si="0"/>
        <v>0</v>
      </c>
      <c r="Q4" s="1496">
        <f t="shared" si="0"/>
        <v>4220183390</v>
      </c>
      <c r="R4" s="1496">
        <f t="shared" si="0"/>
        <v>4211246503</v>
      </c>
      <c r="S4" s="1496">
        <f t="shared" si="0"/>
        <v>1517098145.3199999</v>
      </c>
      <c r="T4" s="1496">
        <f t="shared" si="0"/>
        <v>1517098145.3199999</v>
      </c>
      <c r="U4" s="1496">
        <f>U146+U150+U154+U158+U162+U166+U170</f>
        <v>9672858156.7900009</v>
      </c>
      <c r="V4" s="1496">
        <f t="shared" ref="V4:X4" si="1">V146+V150+V154+V158+V162+V166+V170</f>
        <v>7868740707.46</v>
      </c>
      <c r="W4" s="1496">
        <f t="shared" si="1"/>
        <v>4077611088.5199995</v>
      </c>
      <c r="X4" s="1496">
        <f t="shared" si="1"/>
        <v>4077611088.5199995</v>
      </c>
      <c r="Y4" s="1496">
        <f t="shared" si="0"/>
        <v>36885418390</v>
      </c>
      <c r="Z4" s="1496">
        <f t="shared" si="0"/>
        <v>32418453430.170002</v>
      </c>
      <c r="AA4" s="1496">
        <f t="shared" si="0"/>
        <v>17483599252.889999</v>
      </c>
      <c r="AB4" s="1496">
        <f t="shared" si="0"/>
        <v>16158433297.689999</v>
      </c>
      <c r="AC4" s="606"/>
    </row>
    <row r="5" spans="1:29" ht="16.5" thickTop="1" thickBot="1">
      <c r="A5" s="643"/>
      <c r="B5" s="607"/>
      <c r="C5" s="607"/>
      <c r="D5" s="607"/>
      <c r="E5" s="643"/>
      <c r="F5" s="643"/>
      <c r="G5" s="643"/>
      <c r="H5" s="894" t="s">
        <v>2322</v>
      </c>
      <c r="I5" s="1490">
        <f>+I6+I31</f>
        <v>8792000000</v>
      </c>
      <c r="J5" s="1497">
        <f>+J6+J31</f>
        <v>6810423910.3600006</v>
      </c>
      <c r="K5" s="1497">
        <f t="shared" ref="K5:AB5" si="2">+K6+K31</f>
        <v>5932261426.5599995</v>
      </c>
      <c r="L5" s="1497">
        <f t="shared" si="2"/>
        <v>5443662115.5599995</v>
      </c>
      <c r="M5" s="1497">
        <f t="shared" si="2"/>
        <v>0</v>
      </c>
      <c r="N5" s="1497">
        <f t="shared" si="2"/>
        <v>0</v>
      </c>
      <c r="O5" s="1497">
        <f t="shared" si="2"/>
        <v>0</v>
      </c>
      <c r="P5" s="1497">
        <f t="shared" si="2"/>
        <v>0</v>
      </c>
      <c r="Q5" s="1497">
        <f t="shared" si="2"/>
        <v>0</v>
      </c>
      <c r="R5" s="1497">
        <f t="shared" si="2"/>
        <v>0</v>
      </c>
      <c r="S5" s="1497">
        <f t="shared" si="2"/>
        <v>0</v>
      </c>
      <c r="T5" s="1497">
        <f t="shared" si="2"/>
        <v>0</v>
      </c>
      <c r="U5" s="1497">
        <f t="shared" si="2"/>
        <v>0</v>
      </c>
      <c r="V5" s="1497">
        <f t="shared" si="2"/>
        <v>0</v>
      </c>
      <c r="W5" s="1497">
        <f t="shared" si="2"/>
        <v>0</v>
      </c>
      <c r="X5" s="1497">
        <f t="shared" si="2"/>
        <v>0</v>
      </c>
      <c r="Y5" s="1497">
        <f t="shared" si="2"/>
        <v>8792000000</v>
      </c>
      <c r="Z5" s="1497">
        <f t="shared" si="2"/>
        <v>6810423910.3600006</v>
      </c>
      <c r="AA5" s="1497">
        <f t="shared" si="2"/>
        <v>5932261426.5599995</v>
      </c>
      <c r="AB5" s="644">
        <f t="shared" si="2"/>
        <v>5443662115.5599995</v>
      </c>
      <c r="AC5" s="606"/>
    </row>
    <row r="6" spans="1:29" ht="27" thickTop="1" thickBot="1">
      <c r="A6" s="643"/>
      <c r="B6" s="607"/>
      <c r="C6" s="607"/>
      <c r="D6" s="685"/>
      <c r="E6" s="686"/>
      <c r="F6" s="686"/>
      <c r="G6" s="686"/>
      <c r="H6" s="1094" t="s">
        <v>2323</v>
      </c>
      <c r="I6" s="1490">
        <f>+I7+I11+I15+I19+I23+I27</f>
        <v>6252000000</v>
      </c>
      <c r="J6" s="1490">
        <f t="shared" ref="J6:L6" si="3">+J7+J11+J15+J19+J23+J27</f>
        <v>4505827777</v>
      </c>
      <c r="K6" s="1490">
        <f t="shared" si="3"/>
        <v>3929389893.1999998</v>
      </c>
      <c r="L6" s="1490">
        <f t="shared" si="3"/>
        <v>3479955911.1999998</v>
      </c>
      <c r="M6" s="1497">
        <f t="shared" ref="M6:AA6" si="4">+M7+M27</f>
        <v>0</v>
      </c>
      <c r="N6" s="1497">
        <f t="shared" si="4"/>
        <v>0</v>
      </c>
      <c r="O6" s="1497">
        <f t="shared" si="4"/>
        <v>0</v>
      </c>
      <c r="P6" s="1497">
        <f t="shared" si="4"/>
        <v>0</v>
      </c>
      <c r="Q6" s="1497">
        <f t="shared" si="4"/>
        <v>0</v>
      </c>
      <c r="R6" s="1497">
        <f t="shared" si="4"/>
        <v>0</v>
      </c>
      <c r="S6" s="1497">
        <f t="shared" si="4"/>
        <v>0</v>
      </c>
      <c r="T6" s="1497">
        <f t="shared" si="4"/>
        <v>0</v>
      </c>
      <c r="U6" s="1497">
        <f t="shared" si="4"/>
        <v>0</v>
      </c>
      <c r="V6" s="1497">
        <f t="shared" si="4"/>
        <v>0</v>
      </c>
      <c r="W6" s="1497">
        <f t="shared" si="4"/>
        <v>0</v>
      </c>
      <c r="X6" s="1497">
        <f t="shared" si="4"/>
        <v>0</v>
      </c>
      <c r="Y6" s="1516">
        <f>+I6+M6+Q6+U6</f>
        <v>6252000000</v>
      </c>
      <c r="Z6" s="1516">
        <f>+J6+N6+R6+V6</f>
        <v>4505827777</v>
      </c>
      <c r="AA6" s="1516">
        <f>+K6+O6+S6+W6</f>
        <v>3929389893.1999998</v>
      </c>
      <c r="AB6" s="645">
        <f>+L6+P6+T6+X6</f>
        <v>3479955911.1999998</v>
      </c>
      <c r="AC6" s="606"/>
    </row>
    <row r="7" spans="1:29" ht="29.25" customHeight="1" thickTop="1" thickBot="1">
      <c r="A7" s="637"/>
      <c r="B7" s="637"/>
      <c r="C7" s="637"/>
      <c r="D7" s="637"/>
      <c r="E7" s="637"/>
      <c r="F7" s="637"/>
      <c r="G7" s="637"/>
      <c r="H7" s="1102" t="s">
        <v>2324</v>
      </c>
      <c r="I7" s="1490">
        <f>+I8</f>
        <v>527000000</v>
      </c>
      <c r="J7" s="1490">
        <f t="shared" ref="J7:X9" si="5">+J8</f>
        <v>183568652</v>
      </c>
      <c r="K7" s="1490">
        <f t="shared" si="5"/>
        <v>183568652</v>
      </c>
      <c r="L7" s="1490">
        <f t="shared" si="5"/>
        <v>183568652</v>
      </c>
      <c r="M7" s="1105">
        <f t="shared" si="5"/>
        <v>0</v>
      </c>
      <c r="N7" s="1105">
        <f t="shared" si="5"/>
        <v>0</v>
      </c>
      <c r="O7" s="1105">
        <f t="shared" si="5"/>
        <v>0</v>
      </c>
      <c r="P7" s="1105">
        <f t="shared" si="5"/>
        <v>0</v>
      </c>
      <c r="Q7" s="1105">
        <f t="shared" si="5"/>
        <v>0</v>
      </c>
      <c r="R7" s="1105">
        <f t="shared" si="5"/>
        <v>0</v>
      </c>
      <c r="S7" s="1105">
        <f t="shared" si="5"/>
        <v>0</v>
      </c>
      <c r="T7" s="1105">
        <f t="shared" si="5"/>
        <v>0</v>
      </c>
      <c r="U7" s="1105">
        <f t="shared" si="5"/>
        <v>0</v>
      </c>
      <c r="V7" s="1105">
        <f t="shared" si="5"/>
        <v>0</v>
      </c>
      <c r="W7" s="1105">
        <f t="shared" si="5"/>
        <v>0</v>
      </c>
      <c r="X7" s="1105">
        <f t="shared" si="5"/>
        <v>0</v>
      </c>
      <c r="Y7" s="1512">
        <f t="shared" ref="Y7:AB35" si="6">+I7+M7+Q7+U7</f>
        <v>527000000</v>
      </c>
      <c r="Z7" s="1512">
        <f t="shared" si="6"/>
        <v>183568652</v>
      </c>
      <c r="AA7" s="1512">
        <f t="shared" si="6"/>
        <v>183568652</v>
      </c>
      <c r="AB7" s="639">
        <f t="shared" si="6"/>
        <v>183568652</v>
      </c>
      <c r="AC7" s="606"/>
    </row>
    <row r="8" spans="1:29" ht="16.5" thickTop="1" thickBot="1">
      <c r="A8" s="637"/>
      <c r="B8" s="637"/>
      <c r="C8" s="637"/>
      <c r="D8" s="637"/>
      <c r="E8" s="637"/>
      <c r="F8" s="637"/>
      <c r="G8" s="637"/>
      <c r="H8" s="1103" t="s">
        <v>1741</v>
      </c>
      <c r="I8" s="1490">
        <f>+I9</f>
        <v>527000000</v>
      </c>
      <c r="J8" s="1490">
        <f t="shared" si="5"/>
        <v>183568652</v>
      </c>
      <c r="K8" s="1490">
        <f t="shared" si="5"/>
        <v>183568652</v>
      </c>
      <c r="L8" s="1490">
        <f t="shared" si="5"/>
        <v>183568652</v>
      </c>
      <c r="M8" s="1105">
        <f t="shared" si="5"/>
        <v>0</v>
      </c>
      <c r="N8" s="1105">
        <f t="shared" si="5"/>
        <v>0</v>
      </c>
      <c r="O8" s="1105">
        <f t="shared" si="5"/>
        <v>0</v>
      </c>
      <c r="P8" s="1105">
        <f t="shared" si="5"/>
        <v>0</v>
      </c>
      <c r="Q8" s="1105">
        <f t="shared" si="5"/>
        <v>0</v>
      </c>
      <c r="R8" s="1105">
        <f t="shared" si="5"/>
        <v>0</v>
      </c>
      <c r="S8" s="1105">
        <f t="shared" si="5"/>
        <v>0</v>
      </c>
      <c r="T8" s="1105">
        <f t="shared" si="5"/>
        <v>0</v>
      </c>
      <c r="U8" s="1105">
        <f t="shared" si="5"/>
        <v>0</v>
      </c>
      <c r="V8" s="1105">
        <f t="shared" si="5"/>
        <v>0</v>
      </c>
      <c r="W8" s="1105">
        <f t="shared" si="5"/>
        <v>0</v>
      </c>
      <c r="X8" s="1105">
        <f t="shared" si="5"/>
        <v>0</v>
      </c>
      <c r="Y8" s="1512">
        <f t="shared" si="6"/>
        <v>527000000</v>
      </c>
      <c r="Z8" s="1512">
        <f t="shared" si="6"/>
        <v>183568652</v>
      </c>
      <c r="AA8" s="1512">
        <f t="shared" si="6"/>
        <v>183568652</v>
      </c>
      <c r="AB8" s="639">
        <f t="shared" si="6"/>
        <v>183568652</v>
      </c>
      <c r="AC8" s="606"/>
    </row>
    <row r="9" spans="1:29" ht="16.5" thickTop="1" thickBot="1">
      <c r="A9" s="612"/>
      <c r="B9" s="612"/>
      <c r="C9" s="612"/>
      <c r="D9" s="612"/>
      <c r="E9" s="613"/>
      <c r="F9" s="613"/>
      <c r="G9" s="612"/>
      <c r="H9" s="1104" t="s">
        <v>1742</v>
      </c>
      <c r="I9" s="1490">
        <f>+I10</f>
        <v>527000000</v>
      </c>
      <c r="J9" s="1490">
        <f t="shared" si="5"/>
        <v>183568652</v>
      </c>
      <c r="K9" s="1490">
        <f t="shared" si="5"/>
        <v>183568652</v>
      </c>
      <c r="L9" s="1490">
        <f t="shared" si="5"/>
        <v>183568652</v>
      </c>
      <c r="M9" s="1106">
        <f t="shared" si="5"/>
        <v>0</v>
      </c>
      <c r="N9" s="1106">
        <f t="shared" si="5"/>
        <v>0</v>
      </c>
      <c r="O9" s="1106">
        <f t="shared" si="5"/>
        <v>0</v>
      </c>
      <c r="P9" s="1106">
        <f t="shared" si="5"/>
        <v>0</v>
      </c>
      <c r="Q9" s="1106">
        <f t="shared" si="5"/>
        <v>0</v>
      </c>
      <c r="R9" s="1106">
        <f t="shared" si="5"/>
        <v>0</v>
      </c>
      <c r="S9" s="1106">
        <f t="shared" si="5"/>
        <v>0</v>
      </c>
      <c r="T9" s="1106">
        <f t="shared" si="5"/>
        <v>0</v>
      </c>
      <c r="U9" s="1106">
        <f t="shared" si="5"/>
        <v>0</v>
      </c>
      <c r="V9" s="1106">
        <f t="shared" si="5"/>
        <v>0</v>
      </c>
      <c r="W9" s="1106">
        <f t="shared" si="5"/>
        <v>0</v>
      </c>
      <c r="X9" s="1106">
        <f t="shared" si="5"/>
        <v>0</v>
      </c>
      <c r="Y9" s="1506">
        <f t="shared" si="6"/>
        <v>527000000</v>
      </c>
      <c r="Z9" s="1506">
        <f t="shared" si="6"/>
        <v>183568652</v>
      </c>
      <c r="AA9" s="1506">
        <f t="shared" si="6"/>
        <v>183568652</v>
      </c>
      <c r="AB9" s="617">
        <f t="shared" si="6"/>
        <v>183568652</v>
      </c>
      <c r="AC9" s="606"/>
    </row>
    <row r="10" spans="1:29" ht="16.5" thickTop="1" thickBot="1">
      <c r="A10" s="612"/>
      <c r="B10" s="612"/>
      <c r="C10" s="612"/>
      <c r="D10" s="612"/>
      <c r="E10" s="613"/>
      <c r="F10" s="613"/>
      <c r="G10" s="613"/>
      <c r="H10" s="1104" t="s">
        <v>1743</v>
      </c>
      <c r="I10" s="1490">
        <v>527000000</v>
      </c>
      <c r="J10" s="1490">
        <v>183568652</v>
      </c>
      <c r="K10" s="1490">
        <v>183568652</v>
      </c>
      <c r="L10" s="1490">
        <v>183568652</v>
      </c>
      <c r="M10" s="1106"/>
      <c r="N10" s="1106"/>
      <c r="O10" s="1106"/>
      <c r="P10" s="1106"/>
      <c r="Q10" s="1106"/>
      <c r="R10" s="1106"/>
      <c r="S10" s="1106"/>
      <c r="T10" s="1106"/>
      <c r="U10" s="1106"/>
      <c r="V10" s="1106"/>
      <c r="W10" s="1106"/>
      <c r="X10" s="1106"/>
      <c r="Y10" s="1506">
        <f t="shared" si="6"/>
        <v>527000000</v>
      </c>
      <c r="Z10" s="1506">
        <f t="shared" si="6"/>
        <v>183568652</v>
      </c>
      <c r="AA10" s="1506">
        <f t="shared" si="6"/>
        <v>183568652</v>
      </c>
      <c r="AB10" s="617">
        <f t="shared" si="6"/>
        <v>183568652</v>
      </c>
      <c r="AC10" s="606"/>
    </row>
    <row r="11" spans="1:29" ht="28.5" customHeight="1" thickTop="1" thickBot="1">
      <c r="A11" s="612"/>
      <c r="B11" s="612"/>
      <c r="C11" s="612"/>
      <c r="D11" s="612"/>
      <c r="E11" s="613"/>
      <c r="F11" s="613"/>
      <c r="G11" s="613"/>
      <c r="H11" s="896" t="s">
        <v>2329</v>
      </c>
      <c r="I11" s="1490">
        <f>I12</f>
        <v>200000000</v>
      </c>
      <c r="J11" s="1490">
        <f t="shared" ref="J11:AB11" si="7">J12</f>
        <v>186826667</v>
      </c>
      <c r="K11" s="1490">
        <f t="shared" si="7"/>
        <v>176826667</v>
      </c>
      <c r="L11" s="1490">
        <f t="shared" si="7"/>
        <v>176826667</v>
      </c>
      <c r="M11" s="1106">
        <f t="shared" si="7"/>
        <v>0</v>
      </c>
      <c r="N11" s="1106">
        <f t="shared" si="7"/>
        <v>0</v>
      </c>
      <c r="O11" s="1106">
        <f t="shared" si="7"/>
        <v>0</v>
      </c>
      <c r="P11" s="1106">
        <f t="shared" si="7"/>
        <v>0</v>
      </c>
      <c r="Q11" s="1106">
        <f t="shared" si="7"/>
        <v>0</v>
      </c>
      <c r="R11" s="1106">
        <f t="shared" si="7"/>
        <v>0</v>
      </c>
      <c r="S11" s="1106">
        <f t="shared" si="7"/>
        <v>0</v>
      </c>
      <c r="T11" s="1106">
        <f t="shared" si="7"/>
        <v>0</v>
      </c>
      <c r="U11" s="1106">
        <f t="shared" si="7"/>
        <v>0</v>
      </c>
      <c r="V11" s="1106">
        <f t="shared" si="7"/>
        <v>0</v>
      </c>
      <c r="W11" s="1106">
        <f t="shared" si="7"/>
        <v>0</v>
      </c>
      <c r="X11" s="1106">
        <f t="shared" si="7"/>
        <v>0</v>
      </c>
      <c r="Y11" s="1106">
        <f t="shared" si="7"/>
        <v>200000000</v>
      </c>
      <c r="Z11" s="1106">
        <f t="shared" si="7"/>
        <v>186826667</v>
      </c>
      <c r="AA11" s="1106">
        <f t="shared" si="7"/>
        <v>176826667</v>
      </c>
      <c r="AB11" s="616">
        <f t="shared" si="7"/>
        <v>176826667</v>
      </c>
      <c r="AC11" s="606"/>
    </row>
    <row r="12" spans="1:29" ht="16.5" thickTop="1" thickBot="1">
      <c r="A12" s="637"/>
      <c r="B12" s="637"/>
      <c r="C12" s="637"/>
      <c r="D12" s="637"/>
      <c r="E12" s="637"/>
      <c r="F12" s="637"/>
      <c r="G12" s="637"/>
      <c r="H12" s="646" t="s">
        <v>1741</v>
      </c>
      <c r="I12" s="1490">
        <f>+I13</f>
        <v>200000000</v>
      </c>
      <c r="J12" s="1490">
        <f t="shared" ref="J12:X13" si="8">+J13</f>
        <v>186826667</v>
      </c>
      <c r="K12" s="1490">
        <f t="shared" si="8"/>
        <v>176826667</v>
      </c>
      <c r="L12" s="1490">
        <f t="shared" si="8"/>
        <v>176826667</v>
      </c>
      <c r="M12" s="1105">
        <f t="shared" si="8"/>
        <v>0</v>
      </c>
      <c r="N12" s="1105">
        <f t="shared" si="8"/>
        <v>0</v>
      </c>
      <c r="O12" s="1105">
        <f t="shared" si="8"/>
        <v>0</v>
      </c>
      <c r="P12" s="1105">
        <f t="shared" si="8"/>
        <v>0</v>
      </c>
      <c r="Q12" s="1105">
        <f t="shared" si="8"/>
        <v>0</v>
      </c>
      <c r="R12" s="1105">
        <f t="shared" si="8"/>
        <v>0</v>
      </c>
      <c r="S12" s="1105">
        <f t="shared" si="8"/>
        <v>0</v>
      </c>
      <c r="T12" s="1105">
        <f t="shared" si="8"/>
        <v>0</v>
      </c>
      <c r="U12" s="1105">
        <f t="shared" si="8"/>
        <v>0</v>
      </c>
      <c r="V12" s="1105">
        <f t="shared" si="8"/>
        <v>0</v>
      </c>
      <c r="W12" s="1105">
        <f t="shared" si="8"/>
        <v>0</v>
      </c>
      <c r="X12" s="1105">
        <f t="shared" si="8"/>
        <v>0</v>
      </c>
      <c r="Y12" s="1512">
        <f t="shared" ref="Y12:AB14" si="9">+I12+M12+Q12+U12</f>
        <v>200000000</v>
      </c>
      <c r="Z12" s="1512">
        <f t="shared" si="9"/>
        <v>186826667</v>
      </c>
      <c r="AA12" s="1512">
        <f t="shared" si="9"/>
        <v>176826667</v>
      </c>
      <c r="AB12" s="639">
        <f t="shared" si="9"/>
        <v>176826667</v>
      </c>
      <c r="AC12" s="606"/>
    </row>
    <row r="13" spans="1:29" ht="16.5" thickTop="1" thickBot="1">
      <c r="A13" s="612"/>
      <c r="B13" s="612"/>
      <c r="C13" s="612"/>
      <c r="D13" s="612"/>
      <c r="E13" s="613"/>
      <c r="F13" s="613"/>
      <c r="G13" s="612"/>
      <c r="H13" s="647" t="s">
        <v>1742</v>
      </c>
      <c r="I13" s="1490">
        <f>+I14</f>
        <v>200000000</v>
      </c>
      <c r="J13" s="1490">
        <f t="shared" si="8"/>
        <v>186826667</v>
      </c>
      <c r="K13" s="1490">
        <f t="shared" si="8"/>
        <v>176826667</v>
      </c>
      <c r="L13" s="1490">
        <f t="shared" si="8"/>
        <v>176826667</v>
      </c>
      <c r="M13" s="1106">
        <f t="shared" si="8"/>
        <v>0</v>
      </c>
      <c r="N13" s="1106">
        <f t="shared" si="8"/>
        <v>0</v>
      </c>
      <c r="O13" s="1106">
        <f t="shared" si="8"/>
        <v>0</v>
      </c>
      <c r="P13" s="1106">
        <f t="shared" si="8"/>
        <v>0</v>
      </c>
      <c r="Q13" s="1106">
        <f t="shared" si="8"/>
        <v>0</v>
      </c>
      <c r="R13" s="1106">
        <f t="shared" si="8"/>
        <v>0</v>
      </c>
      <c r="S13" s="1106">
        <f t="shared" si="8"/>
        <v>0</v>
      </c>
      <c r="T13" s="1106">
        <f t="shared" si="8"/>
        <v>0</v>
      </c>
      <c r="U13" s="1106">
        <f t="shared" si="8"/>
        <v>0</v>
      </c>
      <c r="V13" s="1106">
        <f t="shared" si="8"/>
        <v>0</v>
      </c>
      <c r="W13" s="1106">
        <f t="shared" si="8"/>
        <v>0</v>
      </c>
      <c r="X13" s="1106">
        <f t="shared" si="8"/>
        <v>0</v>
      </c>
      <c r="Y13" s="1506">
        <f t="shared" si="9"/>
        <v>200000000</v>
      </c>
      <c r="Z13" s="1506">
        <f t="shared" si="9"/>
        <v>186826667</v>
      </c>
      <c r="AA13" s="1506">
        <f t="shared" si="9"/>
        <v>176826667</v>
      </c>
      <c r="AB13" s="617">
        <f t="shared" si="9"/>
        <v>176826667</v>
      </c>
      <c r="AC13" s="606"/>
    </row>
    <row r="14" spans="1:29" ht="16.5" thickTop="1" thickBot="1">
      <c r="A14" s="612"/>
      <c r="B14" s="612"/>
      <c r="C14" s="612"/>
      <c r="D14" s="612"/>
      <c r="E14" s="613"/>
      <c r="F14" s="613"/>
      <c r="G14" s="613"/>
      <c r="H14" s="647" t="s">
        <v>1743</v>
      </c>
      <c r="I14" s="1490">
        <v>200000000</v>
      </c>
      <c r="J14" s="1490">
        <v>186826667</v>
      </c>
      <c r="K14" s="1490">
        <v>176826667</v>
      </c>
      <c r="L14" s="1490">
        <v>176826667</v>
      </c>
      <c r="M14" s="1106"/>
      <c r="N14" s="1106"/>
      <c r="O14" s="1106"/>
      <c r="P14" s="1106"/>
      <c r="Q14" s="1106"/>
      <c r="R14" s="1106"/>
      <c r="S14" s="1106"/>
      <c r="T14" s="1106"/>
      <c r="U14" s="1106"/>
      <c r="V14" s="1106"/>
      <c r="W14" s="1106"/>
      <c r="X14" s="1106"/>
      <c r="Y14" s="1506">
        <f t="shared" si="9"/>
        <v>200000000</v>
      </c>
      <c r="Z14" s="1506">
        <f t="shared" si="9"/>
        <v>186826667</v>
      </c>
      <c r="AA14" s="1506">
        <f t="shared" si="9"/>
        <v>176826667</v>
      </c>
      <c r="AB14" s="617">
        <f t="shared" si="9"/>
        <v>176826667</v>
      </c>
      <c r="AC14" s="606"/>
    </row>
    <row r="15" spans="1:29" ht="27.75" customHeight="1" thickTop="1" thickBot="1">
      <c r="A15" s="612"/>
      <c r="B15" s="612"/>
      <c r="C15" s="612"/>
      <c r="D15" s="612"/>
      <c r="E15" s="613"/>
      <c r="F15" s="613"/>
      <c r="G15" s="613"/>
      <c r="H15" s="896" t="s">
        <v>2330</v>
      </c>
      <c r="I15" s="1490">
        <f>+I16</f>
        <v>1225000000</v>
      </c>
      <c r="J15" s="1490">
        <f t="shared" ref="J15:AB17" si="10">+J16</f>
        <v>557485016</v>
      </c>
      <c r="K15" s="1490">
        <f t="shared" si="10"/>
        <v>525018512</v>
      </c>
      <c r="L15" s="1490">
        <f t="shared" si="10"/>
        <v>507485016</v>
      </c>
      <c r="M15" s="1106">
        <f t="shared" si="10"/>
        <v>0</v>
      </c>
      <c r="N15" s="1106">
        <f t="shared" si="10"/>
        <v>0</v>
      </c>
      <c r="O15" s="1106">
        <f t="shared" si="10"/>
        <v>0</v>
      </c>
      <c r="P15" s="1106">
        <f t="shared" si="10"/>
        <v>0</v>
      </c>
      <c r="Q15" s="1106">
        <f t="shared" si="10"/>
        <v>0</v>
      </c>
      <c r="R15" s="1106">
        <f t="shared" si="10"/>
        <v>0</v>
      </c>
      <c r="S15" s="1106">
        <f t="shared" si="10"/>
        <v>0</v>
      </c>
      <c r="T15" s="1106">
        <f t="shared" si="10"/>
        <v>0</v>
      </c>
      <c r="U15" s="1106">
        <f t="shared" si="10"/>
        <v>0</v>
      </c>
      <c r="V15" s="1106">
        <f t="shared" si="10"/>
        <v>0</v>
      </c>
      <c r="W15" s="1106">
        <f t="shared" si="10"/>
        <v>0</v>
      </c>
      <c r="X15" s="1106">
        <f t="shared" si="10"/>
        <v>0</v>
      </c>
      <c r="Y15" s="1106">
        <f t="shared" si="10"/>
        <v>1225000000</v>
      </c>
      <c r="Z15" s="1106">
        <f t="shared" si="10"/>
        <v>557485016</v>
      </c>
      <c r="AA15" s="1106">
        <f t="shared" si="10"/>
        <v>525018512</v>
      </c>
      <c r="AB15" s="616">
        <f t="shared" si="10"/>
        <v>507485016</v>
      </c>
      <c r="AC15" s="606"/>
    </row>
    <row r="16" spans="1:29" ht="16.5" thickTop="1" thickBot="1">
      <c r="A16" s="637"/>
      <c r="B16" s="637"/>
      <c r="C16" s="637"/>
      <c r="D16" s="637"/>
      <c r="E16" s="637"/>
      <c r="F16" s="637"/>
      <c r="G16" s="637"/>
      <c r="H16" s="646" t="s">
        <v>1741</v>
      </c>
      <c r="I16" s="1490">
        <f>+I17</f>
        <v>1225000000</v>
      </c>
      <c r="J16" s="1490">
        <f t="shared" si="10"/>
        <v>557485016</v>
      </c>
      <c r="K16" s="1490">
        <f t="shared" si="10"/>
        <v>525018512</v>
      </c>
      <c r="L16" s="1490">
        <f t="shared" si="10"/>
        <v>507485016</v>
      </c>
      <c r="M16" s="1105">
        <f t="shared" si="10"/>
        <v>0</v>
      </c>
      <c r="N16" s="1105">
        <f t="shared" si="10"/>
        <v>0</v>
      </c>
      <c r="O16" s="1105">
        <f t="shared" si="10"/>
        <v>0</v>
      </c>
      <c r="P16" s="1105">
        <f t="shared" si="10"/>
        <v>0</v>
      </c>
      <c r="Q16" s="1105">
        <f t="shared" si="10"/>
        <v>0</v>
      </c>
      <c r="R16" s="1105">
        <f t="shared" si="10"/>
        <v>0</v>
      </c>
      <c r="S16" s="1105">
        <f t="shared" si="10"/>
        <v>0</v>
      </c>
      <c r="T16" s="1105">
        <f t="shared" si="10"/>
        <v>0</v>
      </c>
      <c r="U16" s="1105">
        <f t="shared" si="10"/>
        <v>0</v>
      </c>
      <c r="V16" s="1105">
        <f t="shared" si="10"/>
        <v>0</v>
      </c>
      <c r="W16" s="1105">
        <f t="shared" si="10"/>
        <v>0</v>
      </c>
      <c r="X16" s="1105">
        <f t="shared" si="10"/>
        <v>0</v>
      </c>
      <c r="Y16" s="1512">
        <f t="shared" ref="Y16:AB18" si="11">+I16+M16+Q16+U16</f>
        <v>1225000000</v>
      </c>
      <c r="Z16" s="1512">
        <f t="shared" si="11"/>
        <v>557485016</v>
      </c>
      <c r="AA16" s="1512">
        <f t="shared" si="11"/>
        <v>525018512</v>
      </c>
      <c r="AB16" s="639">
        <f t="shared" si="11"/>
        <v>507485016</v>
      </c>
      <c r="AC16" s="606"/>
    </row>
    <row r="17" spans="1:59" ht="16.5" thickTop="1" thickBot="1">
      <c r="A17" s="612"/>
      <c r="B17" s="612"/>
      <c r="C17" s="612"/>
      <c r="D17" s="612"/>
      <c r="E17" s="613"/>
      <c r="F17" s="613"/>
      <c r="G17" s="612"/>
      <c r="H17" s="647" t="s">
        <v>1742</v>
      </c>
      <c r="I17" s="1490">
        <f>+I18</f>
        <v>1225000000</v>
      </c>
      <c r="J17" s="1490">
        <f t="shared" si="10"/>
        <v>557485016</v>
      </c>
      <c r="K17" s="1490">
        <f t="shared" si="10"/>
        <v>525018512</v>
      </c>
      <c r="L17" s="1490">
        <f t="shared" si="10"/>
        <v>507485016</v>
      </c>
      <c r="M17" s="1106">
        <f t="shared" si="10"/>
        <v>0</v>
      </c>
      <c r="N17" s="1106">
        <f t="shared" si="10"/>
        <v>0</v>
      </c>
      <c r="O17" s="1106">
        <f t="shared" si="10"/>
        <v>0</v>
      </c>
      <c r="P17" s="1106">
        <f t="shared" si="10"/>
        <v>0</v>
      </c>
      <c r="Q17" s="1106">
        <f t="shared" si="10"/>
        <v>0</v>
      </c>
      <c r="R17" s="1106">
        <f t="shared" si="10"/>
        <v>0</v>
      </c>
      <c r="S17" s="1106">
        <f t="shared" si="10"/>
        <v>0</v>
      </c>
      <c r="T17" s="1106">
        <f t="shared" si="10"/>
        <v>0</v>
      </c>
      <c r="U17" s="1106">
        <f t="shared" si="10"/>
        <v>0</v>
      </c>
      <c r="V17" s="1106">
        <f t="shared" si="10"/>
        <v>0</v>
      </c>
      <c r="W17" s="1106">
        <f t="shared" si="10"/>
        <v>0</v>
      </c>
      <c r="X17" s="1106">
        <f t="shared" si="10"/>
        <v>0</v>
      </c>
      <c r="Y17" s="1506">
        <f t="shared" si="11"/>
        <v>1225000000</v>
      </c>
      <c r="Z17" s="1506">
        <f t="shared" si="11"/>
        <v>557485016</v>
      </c>
      <c r="AA17" s="1506">
        <f t="shared" si="11"/>
        <v>525018512</v>
      </c>
      <c r="AB17" s="617">
        <f t="shared" si="11"/>
        <v>507485016</v>
      </c>
      <c r="AC17" s="606"/>
    </row>
    <row r="18" spans="1:59" ht="16.5" thickTop="1" thickBot="1">
      <c r="A18" s="612"/>
      <c r="B18" s="612"/>
      <c r="C18" s="612"/>
      <c r="D18" s="612"/>
      <c r="E18" s="613"/>
      <c r="F18" s="613"/>
      <c r="G18" s="613"/>
      <c r="H18" s="647" t="s">
        <v>1743</v>
      </c>
      <c r="I18" s="1490">
        <v>1225000000</v>
      </c>
      <c r="J18" s="1490">
        <v>557485016</v>
      </c>
      <c r="K18" s="1490">
        <v>525018512</v>
      </c>
      <c r="L18" s="1490">
        <v>507485016</v>
      </c>
      <c r="M18" s="1106"/>
      <c r="N18" s="1106"/>
      <c r="O18" s="1106"/>
      <c r="P18" s="1106"/>
      <c r="Q18" s="1106"/>
      <c r="R18" s="1106"/>
      <c r="S18" s="1106"/>
      <c r="T18" s="1106"/>
      <c r="U18" s="1106"/>
      <c r="V18" s="1106"/>
      <c r="W18" s="1106"/>
      <c r="X18" s="1106"/>
      <c r="Y18" s="1506">
        <f t="shared" si="11"/>
        <v>1225000000</v>
      </c>
      <c r="Z18" s="1506">
        <f t="shared" si="11"/>
        <v>557485016</v>
      </c>
      <c r="AA18" s="1506">
        <f t="shared" si="11"/>
        <v>525018512</v>
      </c>
      <c r="AB18" s="617">
        <f t="shared" si="11"/>
        <v>507485016</v>
      </c>
      <c r="AC18" s="606"/>
    </row>
    <row r="19" spans="1:59" ht="27" customHeight="1" thickTop="1" thickBot="1">
      <c r="A19" s="612"/>
      <c r="B19" s="612"/>
      <c r="C19" s="612"/>
      <c r="D19" s="612"/>
      <c r="E19" s="613"/>
      <c r="F19" s="613"/>
      <c r="G19" s="613"/>
      <c r="H19" s="896" t="s">
        <v>2335</v>
      </c>
      <c r="I19" s="1490">
        <f>+I20</f>
        <v>200000000</v>
      </c>
      <c r="J19" s="1490">
        <f t="shared" ref="J19:AB21" si="12">+J20</f>
        <v>156026664</v>
      </c>
      <c r="K19" s="1490">
        <f t="shared" si="12"/>
        <v>150000000</v>
      </c>
      <c r="L19" s="1490">
        <f t="shared" si="12"/>
        <v>150000000</v>
      </c>
      <c r="M19" s="1106">
        <f t="shared" si="12"/>
        <v>0</v>
      </c>
      <c r="N19" s="1106">
        <f t="shared" si="12"/>
        <v>0</v>
      </c>
      <c r="O19" s="1106">
        <f t="shared" si="12"/>
        <v>0</v>
      </c>
      <c r="P19" s="1106">
        <f t="shared" si="12"/>
        <v>0</v>
      </c>
      <c r="Q19" s="1106">
        <f t="shared" si="12"/>
        <v>0</v>
      </c>
      <c r="R19" s="1106">
        <f t="shared" si="12"/>
        <v>0</v>
      </c>
      <c r="S19" s="1106">
        <f t="shared" si="12"/>
        <v>0</v>
      </c>
      <c r="T19" s="1106">
        <f t="shared" si="12"/>
        <v>0</v>
      </c>
      <c r="U19" s="1106">
        <f t="shared" si="12"/>
        <v>0</v>
      </c>
      <c r="V19" s="1106">
        <f t="shared" si="12"/>
        <v>0</v>
      </c>
      <c r="W19" s="1106">
        <f t="shared" si="12"/>
        <v>0</v>
      </c>
      <c r="X19" s="1106">
        <f t="shared" si="12"/>
        <v>0</v>
      </c>
      <c r="Y19" s="1106">
        <f t="shared" si="12"/>
        <v>200000000</v>
      </c>
      <c r="Z19" s="1106">
        <f t="shared" si="12"/>
        <v>156026664</v>
      </c>
      <c r="AA19" s="1106">
        <f t="shared" si="12"/>
        <v>150000000</v>
      </c>
      <c r="AB19" s="616">
        <f t="shared" si="12"/>
        <v>150000000</v>
      </c>
      <c r="AC19" s="606"/>
    </row>
    <row r="20" spans="1:59" ht="16.5" thickTop="1" thickBot="1">
      <c r="A20" s="637"/>
      <c r="B20" s="637"/>
      <c r="C20" s="637"/>
      <c r="D20" s="637"/>
      <c r="E20" s="637"/>
      <c r="F20" s="637"/>
      <c r="G20" s="637"/>
      <c r="H20" s="646" t="s">
        <v>1741</v>
      </c>
      <c r="I20" s="1490">
        <f>+I21</f>
        <v>200000000</v>
      </c>
      <c r="J20" s="1490">
        <f t="shared" si="12"/>
        <v>156026664</v>
      </c>
      <c r="K20" s="1490">
        <f t="shared" si="12"/>
        <v>150000000</v>
      </c>
      <c r="L20" s="1490">
        <f t="shared" si="12"/>
        <v>150000000</v>
      </c>
      <c r="M20" s="1105">
        <f t="shared" si="12"/>
        <v>0</v>
      </c>
      <c r="N20" s="1105">
        <f t="shared" si="12"/>
        <v>0</v>
      </c>
      <c r="O20" s="1105">
        <f t="shared" si="12"/>
        <v>0</v>
      </c>
      <c r="P20" s="1105">
        <f t="shared" si="12"/>
        <v>0</v>
      </c>
      <c r="Q20" s="1105">
        <f t="shared" si="12"/>
        <v>0</v>
      </c>
      <c r="R20" s="1105">
        <f t="shared" si="12"/>
        <v>0</v>
      </c>
      <c r="S20" s="1105">
        <f t="shared" si="12"/>
        <v>0</v>
      </c>
      <c r="T20" s="1105">
        <f t="shared" si="12"/>
        <v>0</v>
      </c>
      <c r="U20" s="1105">
        <f t="shared" si="12"/>
        <v>0</v>
      </c>
      <c r="V20" s="1105">
        <f t="shared" si="12"/>
        <v>0</v>
      </c>
      <c r="W20" s="1105">
        <f t="shared" si="12"/>
        <v>0</v>
      </c>
      <c r="X20" s="1105">
        <f t="shared" si="12"/>
        <v>0</v>
      </c>
      <c r="Y20" s="1512">
        <f t="shared" ref="Y20:AB22" si="13">+I20+M20+Q20+U20</f>
        <v>200000000</v>
      </c>
      <c r="Z20" s="1512">
        <f t="shared" si="13"/>
        <v>156026664</v>
      </c>
      <c r="AA20" s="1512">
        <f t="shared" si="13"/>
        <v>150000000</v>
      </c>
      <c r="AB20" s="639">
        <f t="shared" si="13"/>
        <v>150000000</v>
      </c>
      <c r="AC20" s="606"/>
    </row>
    <row r="21" spans="1:59" ht="16.5" thickTop="1" thickBot="1">
      <c r="A21" s="612"/>
      <c r="B21" s="612"/>
      <c r="C21" s="612"/>
      <c r="D21" s="612"/>
      <c r="E21" s="613"/>
      <c r="F21" s="613"/>
      <c r="G21" s="612"/>
      <c r="H21" s="647" t="s">
        <v>1742</v>
      </c>
      <c r="I21" s="1490">
        <f>+I22</f>
        <v>200000000</v>
      </c>
      <c r="J21" s="1490">
        <f t="shared" si="12"/>
        <v>156026664</v>
      </c>
      <c r="K21" s="1490">
        <f t="shared" si="12"/>
        <v>150000000</v>
      </c>
      <c r="L21" s="1490">
        <f t="shared" si="12"/>
        <v>150000000</v>
      </c>
      <c r="M21" s="1106">
        <f t="shared" si="12"/>
        <v>0</v>
      </c>
      <c r="N21" s="1106">
        <f t="shared" si="12"/>
        <v>0</v>
      </c>
      <c r="O21" s="1106">
        <f t="shared" si="12"/>
        <v>0</v>
      </c>
      <c r="P21" s="1106">
        <f t="shared" si="12"/>
        <v>0</v>
      </c>
      <c r="Q21" s="1106">
        <f t="shared" si="12"/>
        <v>0</v>
      </c>
      <c r="R21" s="1106">
        <f t="shared" si="12"/>
        <v>0</v>
      </c>
      <c r="S21" s="1106">
        <f t="shared" si="12"/>
        <v>0</v>
      </c>
      <c r="T21" s="1106">
        <f t="shared" si="12"/>
        <v>0</v>
      </c>
      <c r="U21" s="1106">
        <f t="shared" si="12"/>
        <v>0</v>
      </c>
      <c r="V21" s="1106">
        <f t="shared" si="12"/>
        <v>0</v>
      </c>
      <c r="W21" s="1106">
        <f t="shared" si="12"/>
        <v>0</v>
      </c>
      <c r="X21" s="1106">
        <f t="shared" si="12"/>
        <v>0</v>
      </c>
      <c r="Y21" s="1506">
        <f t="shared" si="13"/>
        <v>200000000</v>
      </c>
      <c r="Z21" s="1506">
        <f t="shared" si="13"/>
        <v>156026664</v>
      </c>
      <c r="AA21" s="1506">
        <f t="shared" si="13"/>
        <v>150000000</v>
      </c>
      <c r="AB21" s="617">
        <f t="shared" si="13"/>
        <v>150000000</v>
      </c>
      <c r="AC21" s="606"/>
    </row>
    <row r="22" spans="1:59" ht="16.5" thickTop="1" thickBot="1">
      <c r="A22" s="612"/>
      <c r="B22" s="612"/>
      <c r="C22" s="612"/>
      <c r="D22" s="612"/>
      <c r="E22" s="613"/>
      <c r="F22" s="613"/>
      <c r="G22" s="613"/>
      <c r="H22" s="647" t="s">
        <v>1743</v>
      </c>
      <c r="I22" s="1490">
        <v>200000000</v>
      </c>
      <c r="J22" s="1490">
        <v>156026664</v>
      </c>
      <c r="K22" s="1490">
        <v>150000000</v>
      </c>
      <c r="L22" s="1490">
        <v>150000000</v>
      </c>
      <c r="M22" s="1106"/>
      <c r="N22" s="1106"/>
      <c r="O22" s="1106"/>
      <c r="P22" s="1106"/>
      <c r="Q22" s="1106"/>
      <c r="R22" s="1106"/>
      <c r="S22" s="1106"/>
      <c r="T22" s="1106"/>
      <c r="U22" s="1106"/>
      <c r="V22" s="1106"/>
      <c r="W22" s="1106"/>
      <c r="X22" s="1106"/>
      <c r="Y22" s="1506">
        <f t="shared" si="13"/>
        <v>200000000</v>
      </c>
      <c r="Z22" s="1506">
        <f t="shared" si="13"/>
        <v>156026664</v>
      </c>
      <c r="AA22" s="1506">
        <f t="shared" si="13"/>
        <v>150000000</v>
      </c>
      <c r="AB22" s="617">
        <f t="shared" si="13"/>
        <v>150000000</v>
      </c>
      <c r="AC22" s="606"/>
    </row>
    <row r="23" spans="1:59" ht="25.5" customHeight="1" thickTop="1" thickBot="1">
      <c r="A23" s="612"/>
      <c r="B23" s="612"/>
      <c r="C23" s="612"/>
      <c r="D23" s="612"/>
      <c r="E23" s="613"/>
      <c r="F23" s="613"/>
      <c r="G23" s="613"/>
      <c r="H23" s="896" t="s">
        <v>2334</v>
      </c>
      <c r="I23" s="1490">
        <f>+I24</f>
        <v>800000000</v>
      </c>
      <c r="J23" s="1490">
        <f t="shared" ref="J23:AB25" si="14">+J24</f>
        <v>128008583</v>
      </c>
      <c r="K23" s="1490">
        <f t="shared" si="14"/>
        <v>100008583</v>
      </c>
      <c r="L23" s="1490">
        <f t="shared" si="14"/>
        <v>100008583</v>
      </c>
      <c r="M23" s="1106">
        <f t="shared" si="14"/>
        <v>0</v>
      </c>
      <c r="N23" s="1106">
        <f t="shared" si="14"/>
        <v>0</v>
      </c>
      <c r="O23" s="1106">
        <f t="shared" si="14"/>
        <v>0</v>
      </c>
      <c r="P23" s="1106">
        <f t="shared" si="14"/>
        <v>0</v>
      </c>
      <c r="Q23" s="1106">
        <f t="shared" si="14"/>
        <v>0</v>
      </c>
      <c r="R23" s="1106">
        <f t="shared" si="14"/>
        <v>0</v>
      </c>
      <c r="S23" s="1106">
        <f t="shared" si="14"/>
        <v>0</v>
      </c>
      <c r="T23" s="1106">
        <f t="shared" si="14"/>
        <v>0</v>
      </c>
      <c r="U23" s="1106">
        <f t="shared" si="14"/>
        <v>0</v>
      </c>
      <c r="V23" s="1106">
        <f t="shared" si="14"/>
        <v>0</v>
      </c>
      <c r="W23" s="1106">
        <f t="shared" si="14"/>
        <v>0</v>
      </c>
      <c r="X23" s="1106">
        <f t="shared" si="14"/>
        <v>0</v>
      </c>
      <c r="Y23" s="1106">
        <f t="shared" si="14"/>
        <v>800000000</v>
      </c>
      <c r="Z23" s="1106">
        <f t="shared" si="14"/>
        <v>128008583</v>
      </c>
      <c r="AA23" s="1106">
        <f t="shared" si="14"/>
        <v>100008583</v>
      </c>
      <c r="AB23" s="616">
        <f t="shared" si="14"/>
        <v>100008583</v>
      </c>
      <c r="AC23" s="606"/>
    </row>
    <row r="24" spans="1:59" ht="16.5" thickTop="1" thickBot="1">
      <c r="A24" s="637"/>
      <c r="B24" s="637"/>
      <c r="C24" s="637"/>
      <c r="D24" s="637"/>
      <c r="E24" s="637"/>
      <c r="F24" s="637"/>
      <c r="G24" s="637"/>
      <c r="H24" s="646" t="s">
        <v>1741</v>
      </c>
      <c r="I24" s="1490">
        <f>+I25</f>
        <v>800000000</v>
      </c>
      <c r="J24" s="1490">
        <f t="shared" si="14"/>
        <v>128008583</v>
      </c>
      <c r="K24" s="1490">
        <f t="shared" si="14"/>
        <v>100008583</v>
      </c>
      <c r="L24" s="1490">
        <f t="shared" si="14"/>
        <v>100008583</v>
      </c>
      <c r="M24" s="1105">
        <f t="shared" si="14"/>
        <v>0</v>
      </c>
      <c r="N24" s="1105">
        <f t="shared" si="14"/>
        <v>0</v>
      </c>
      <c r="O24" s="1105">
        <f t="shared" si="14"/>
        <v>0</v>
      </c>
      <c r="P24" s="1105">
        <f t="shared" si="14"/>
        <v>0</v>
      </c>
      <c r="Q24" s="1105">
        <f t="shared" si="14"/>
        <v>0</v>
      </c>
      <c r="R24" s="1105">
        <f t="shared" si="14"/>
        <v>0</v>
      </c>
      <c r="S24" s="1105">
        <f t="shared" si="14"/>
        <v>0</v>
      </c>
      <c r="T24" s="1105">
        <f t="shared" si="14"/>
        <v>0</v>
      </c>
      <c r="U24" s="1105">
        <f t="shared" si="14"/>
        <v>0</v>
      </c>
      <c r="V24" s="1105">
        <f t="shared" si="14"/>
        <v>0</v>
      </c>
      <c r="W24" s="1105">
        <f t="shared" si="14"/>
        <v>0</v>
      </c>
      <c r="X24" s="1105">
        <f t="shared" si="14"/>
        <v>0</v>
      </c>
      <c r="Y24" s="1512">
        <f t="shared" ref="Y24:AB26" si="15">+I24+M24+Q24+U24</f>
        <v>800000000</v>
      </c>
      <c r="Z24" s="1512">
        <f t="shared" si="15"/>
        <v>128008583</v>
      </c>
      <c r="AA24" s="1512">
        <f t="shared" si="15"/>
        <v>100008583</v>
      </c>
      <c r="AB24" s="639">
        <f t="shared" si="15"/>
        <v>100008583</v>
      </c>
      <c r="AC24" s="606"/>
    </row>
    <row r="25" spans="1:59" ht="16.5" thickTop="1" thickBot="1">
      <c r="A25" s="612"/>
      <c r="B25" s="612"/>
      <c r="C25" s="612"/>
      <c r="D25" s="612"/>
      <c r="E25" s="613"/>
      <c r="F25" s="613"/>
      <c r="G25" s="612"/>
      <c r="H25" s="647" t="s">
        <v>1742</v>
      </c>
      <c r="I25" s="1490">
        <f>+I26</f>
        <v>800000000</v>
      </c>
      <c r="J25" s="1490">
        <f t="shared" si="14"/>
        <v>128008583</v>
      </c>
      <c r="K25" s="1490">
        <f t="shared" si="14"/>
        <v>100008583</v>
      </c>
      <c r="L25" s="1490">
        <f>+L26</f>
        <v>100008583</v>
      </c>
      <c r="M25" s="1106">
        <f t="shared" si="14"/>
        <v>0</v>
      </c>
      <c r="N25" s="1106">
        <f t="shared" si="14"/>
        <v>0</v>
      </c>
      <c r="O25" s="1106">
        <f t="shared" si="14"/>
        <v>0</v>
      </c>
      <c r="P25" s="1106">
        <f t="shared" si="14"/>
        <v>0</v>
      </c>
      <c r="Q25" s="1106">
        <f t="shared" si="14"/>
        <v>0</v>
      </c>
      <c r="R25" s="1106">
        <f t="shared" si="14"/>
        <v>0</v>
      </c>
      <c r="S25" s="1106">
        <f t="shared" si="14"/>
        <v>0</v>
      </c>
      <c r="T25" s="1106">
        <f t="shared" si="14"/>
        <v>0</v>
      </c>
      <c r="U25" s="1106">
        <f t="shared" si="14"/>
        <v>0</v>
      </c>
      <c r="V25" s="1106">
        <f t="shared" si="14"/>
        <v>0</v>
      </c>
      <c r="W25" s="1106">
        <f t="shared" si="14"/>
        <v>0</v>
      </c>
      <c r="X25" s="1106">
        <f t="shared" si="14"/>
        <v>0</v>
      </c>
      <c r="Y25" s="1506">
        <f t="shared" si="15"/>
        <v>800000000</v>
      </c>
      <c r="Z25" s="1506">
        <f t="shared" si="15"/>
        <v>128008583</v>
      </c>
      <c r="AA25" s="1506">
        <f t="shared" si="15"/>
        <v>100008583</v>
      </c>
      <c r="AB25" s="617">
        <f t="shared" si="15"/>
        <v>100008583</v>
      </c>
      <c r="AC25" s="606"/>
    </row>
    <row r="26" spans="1:59" ht="16.5" thickTop="1" thickBot="1">
      <c r="A26" s="612"/>
      <c r="B26" s="612"/>
      <c r="C26" s="612"/>
      <c r="D26" s="612"/>
      <c r="E26" s="613"/>
      <c r="F26" s="613"/>
      <c r="G26" s="613"/>
      <c r="H26" s="647" t="s">
        <v>1743</v>
      </c>
      <c r="I26" s="1490">
        <v>800000000</v>
      </c>
      <c r="J26" s="1490">
        <v>128008583</v>
      </c>
      <c r="K26" s="1490">
        <v>100008583</v>
      </c>
      <c r="L26" s="1490">
        <v>100008583</v>
      </c>
      <c r="M26" s="1106"/>
      <c r="N26" s="1106"/>
      <c r="O26" s="1106"/>
      <c r="P26" s="1106"/>
      <c r="Q26" s="1106"/>
      <c r="R26" s="1106"/>
      <c r="S26" s="1106"/>
      <c r="T26" s="1106"/>
      <c r="U26" s="1106"/>
      <c r="V26" s="1106"/>
      <c r="W26" s="1106"/>
      <c r="X26" s="1106"/>
      <c r="Y26" s="1506">
        <f t="shared" si="15"/>
        <v>800000000</v>
      </c>
      <c r="Z26" s="1506">
        <f t="shared" si="15"/>
        <v>128008583</v>
      </c>
      <c r="AA26" s="1506">
        <f t="shared" si="15"/>
        <v>100008583</v>
      </c>
      <c r="AB26" s="617">
        <f t="shared" si="15"/>
        <v>100008583</v>
      </c>
      <c r="AC26" s="606"/>
    </row>
    <row r="27" spans="1:59" ht="24.75" customHeight="1" thickTop="1" thickBot="1">
      <c r="A27" s="637"/>
      <c r="B27" s="637"/>
      <c r="C27" s="637"/>
      <c r="D27" s="637"/>
      <c r="E27" s="637"/>
      <c r="F27" s="637"/>
      <c r="G27" s="637"/>
      <c r="H27" s="896" t="s">
        <v>2333</v>
      </c>
      <c r="I27" s="1490">
        <f>+I28</f>
        <v>3300000000</v>
      </c>
      <c r="J27" s="1490">
        <f t="shared" ref="J27:X29" si="16">+J28</f>
        <v>3293912195</v>
      </c>
      <c r="K27" s="1490">
        <f t="shared" si="16"/>
        <v>2793967479.1999998</v>
      </c>
      <c r="L27" s="1490">
        <f t="shared" si="16"/>
        <v>2362066993.1999998</v>
      </c>
      <c r="M27" s="1105">
        <f t="shared" si="16"/>
        <v>0</v>
      </c>
      <c r="N27" s="1105">
        <f t="shared" si="16"/>
        <v>0</v>
      </c>
      <c r="O27" s="1105">
        <f t="shared" si="16"/>
        <v>0</v>
      </c>
      <c r="P27" s="1105">
        <f t="shared" si="16"/>
        <v>0</v>
      </c>
      <c r="Q27" s="1105">
        <f t="shared" si="16"/>
        <v>0</v>
      </c>
      <c r="R27" s="1105">
        <f t="shared" si="16"/>
        <v>0</v>
      </c>
      <c r="S27" s="1105">
        <f t="shared" si="16"/>
        <v>0</v>
      </c>
      <c r="T27" s="1105">
        <f t="shared" si="16"/>
        <v>0</v>
      </c>
      <c r="U27" s="1105">
        <f t="shared" si="16"/>
        <v>0</v>
      </c>
      <c r="V27" s="1105">
        <f t="shared" si="16"/>
        <v>0</v>
      </c>
      <c r="W27" s="1105">
        <f t="shared" si="16"/>
        <v>0</v>
      </c>
      <c r="X27" s="1105">
        <f t="shared" si="16"/>
        <v>0</v>
      </c>
      <c r="Y27" s="1512">
        <f t="shared" si="6"/>
        <v>3300000000</v>
      </c>
      <c r="Z27" s="1512">
        <f t="shared" si="6"/>
        <v>3293912195</v>
      </c>
      <c r="AA27" s="1512">
        <f t="shared" si="6"/>
        <v>2793967479.1999998</v>
      </c>
      <c r="AB27" s="639">
        <f t="shared" si="6"/>
        <v>2362066993.1999998</v>
      </c>
      <c r="AC27" s="606"/>
    </row>
    <row r="28" spans="1:59" ht="16.5" thickTop="1" thickBot="1">
      <c r="A28" s="637"/>
      <c r="B28" s="637"/>
      <c r="C28" s="637"/>
      <c r="D28" s="637"/>
      <c r="E28" s="637"/>
      <c r="F28" s="637"/>
      <c r="G28" s="637"/>
      <c r="H28" s="646" t="s">
        <v>1741</v>
      </c>
      <c r="I28" s="1490">
        <f>+I29</f>
        <v>3300000000</v>
      </c>
      <c r="J28" s="1490">
        <f>+J29</f>
        <v>3293912195</v>
      </c>
      <c r="K28" s="1490">
        <f>+K29</f>
        <v>2793967479.1999998</v>
      </c>
      <c r="L28" s="1490">
        <f>+L29</f>
        <v>2362066993.1999998</v>
      </c>
      <c r="M28" s="1105">
        <f t="shared" si="16"/>
        <v>0</v>
      </c>
      <c r="N28" s="1105">
        <f t="shared" si="16"/>
        <v>0</v>
      </c>
      <c r="O28" s="1105">
        <f t="shared" si="16"/>
        <v>0</v>
      </c>
      <c r="P28" s="1105">
        <f t="shared" si="16"/>
        <v>0</v>
      </c>
      <c r="Q28" s="1105">
        <f t="shared" si="16"/>
        <v>0</v>
      </c>
      <c r="R28" s="1105">
        <f t="shared" si="16"/>
        <v>0</v>
      </c>
      <c r="S28" s="1105">
        <f t="shared" si="16"/>
        <v>0</v>
      </c>
      <c r="T28" s="1105">
        <f t="shared" si="16"/>
        <v>0</v>
      </c>
      <c r="U28" s="1105">
        <f t="shared" si="16"/>
        <v>0</v>
      </c>
      <c r="V28" s="1105">
        <f t="shared" si="16"/>
        <v>0</v>
      </c>
      <c r="W28" s="1105">
        <f t="shared" si="16"/>
        <v>0</v>
      </c>
      <c r="X28" s="1105">
        <f t="shared" si="16"/>
        <v>0</v>
      </c>
      <c r="Y28" s="1512">
        <f t="shared" si="6"/>
        <v>3300000000</v>
      </c>
      <c r="Z28" s="1512">
        <f t="shared" si="6"/>
        <v>3293912195</v>
      </c>
      <c r="AA28" s="1512">
        <f t="shared" si="6"/>
        <v>2793967479.1999998</v>
      </c>
      <c r="AB28" s="639">
        <f t="shared" si="6"/>
        <v>2362066993.1999998</v>
      </c>
      <c r="AC28" s="606"/>
    </row>
    <row r="29" spans="1:59" ht="16.5" thickTop="1" thickBot="1">
      <c r="A29" s="612"/>
      <c r="B29" s="612"/>
      <c r="C29" s="612"/>
      <c r="D29" s="612"/>
      <c r="E29" s="613"/>
      <c r="F29" s="613"/>
      <c r="G29" s="612"/>
      <c r="H29" s="647" t="s">
        <v>1742</v>
      </c>
      <c r="I29" s="1490">
        <f>+I30</f>
        <v>3300000000</v>
      </c>
      <c r="J29" s="1490">
        <f>+J30</f>
        <v>3293912195</v>
      </c>
      <c r="K29" s="1490">
        <f>+K30</f>
        <v>2793967479.1999998</v>
      </c>
      <c r="L29" s="1490">
        <f t="shared" si="16"/>
        <v>2362066993.1999998</v>
      </c>
      <c r="M29" s="1106">
        <f t="shared" si="16"/>
        <v>0</v>
      </c>
      <c r="N29" s="1106">
        <f t="shared" si="16"/>
        <v>0</v>
      </c>
      <c r="O29" s="1106">
        <f t="shared" si="16"/>
        <v>0</v>
      </c>
      <c r="P29" s="1106">
        <f t="shared" si="16"/>
        <v>0</v>
      </c>
      <c r="Q29" s="1106">
        <f t="shared" si="16"/>
        <v>0</v>
      </c>
      <c r="R29" s="1106">
        <f t="shared" si="16"/>
        <v>0</v>
      </c>
      <c r="S29" s="1106">
        <f t="shared" si="16"/>
        <v>0</v>
      </c>
      <c r="T29" s="1106">
        <f t="shared" si="16"/>
        <v>0</v>
      </c>
      <c r="U29" s="1106">
        <f t="shared" si="16"/>
        <v>0</v>
      </c>
      <c r="V29" s="1106">
        <f t="shared" si="16"/>
        <v>0</v>
      </c>
      <c r="W29" s="1106">
        <f t="shared" si="16"/>
        <v>0</v>
      </c>
      <c r="X29" s="1106">
        <f t="shared" si="16"/>
        <v>0</v>
      </c>
      <c r="Y29" s="1506">
        <f t="shared" si="6"/>
        <v>3300000000</v>
      </c>
      <c r="Z29" s="1506">
        <f t="shared" si="6"/>
        <v>3293912195</v>
      </c>
      <c r="AA29" s="1506">
        <f t="shared" si="6"/>
        <v>2793967479.1999998</v>
      </c>
      <c r="AB29" s="617">
        <f t="shared" si="6"/>
        <v>2362066993.1999998</v>
      </c>
      <c r="AC29" s="606"/>
    </row>
    <row r="30" spans="1:59" ht="16.5" thickTop="1" thickBot="1">
      <c r="A30" s="612"/>
      <c r="B30" s="612"/>
      <c r="C30" s="612"/>
      <c r="D30" s="612"/>
      <c r="E30" s="613"/>
      <c r="F30" s="613"/>
      <c r="G30" s="613"/>
      <c r="H30" s="647" t="s">
        <v>1743</v>
      </c>
      <c r="I30" s="1490">
        <v>3300000000</v>
      </c>
      <c r="J30" s="1490">
        <v>3293912195</v>
      </c>
      <c r="K30" s="1490">
        <v>2793967479.1999998</v>
      </c>
      <c r="L30" s="1490">
        <v>2362066993.1999998</v>
      </c>
      <c r="M30" s="1106"/>
      <c r="N30" s="1106"/>
      <c r="O30" s="1106"/>
      <c r="P30" s="1106"/>
      <c r="Q30" s="1106"/>
      <c r="R30" s="1106"/>
      <c r="S30" s="1106"/>
      <c r="T30" s="1106"/>
      <c r="U30" s="1106"/>
      <c r="V30" s="1106"/>
      <c r="W30" s="1106"/>
      <c r="X30" s="1106"/>
      <c r="Y30" s="1506">
        <f t="shared" si="6"/>
        <v>3300000000</v>
      </c>
      <c r="Z30" s="1506">
        <f t="shared" si="6"/>
        <v>3293912195</v>
      </c>
      <c r="AA30" s="1506">
        <f t="shared" si="6"/>
        <v>2793967479.1999998</v>
      </c>
      <c r="AB30" s="617">
        <f t="shared" si="6"/>
        <v>2362066993.1999998</v>
      </c>
      <c r="AC30" s="606"/>
    </row>
    <row r="31" spans="1:59" s="643" customFormat="1" ht="24.75" customHeight="1" thickTop="1" thickBot="1">
      <c r="H31" s="1094" t="s">
        <v>2331</v>
      </c>
      <c r="I31" s="1500">
        <f>+I32+I36+I40</f>
        <v>2540000000</v>
      </c>
      <c r="J31" s="1500">
        <f t="shared" ref="J31:AB31" si="17">+J32+J36+J40</f>
        <v>2304596133.3600001</v>
      </c>
      <c r="K31" s="1500">
        <f t="shared" si="17"/>
        <v>2002871533.3600001</v>
      </c>
      <c r="L31" s="1500">
        <f t="shared" si="17"/>
        <v>1963706204.3600001</v>
      </c>
      <c r="M31" s="1498">
        <f t="shared" si="17"/>
        <v>0</v>
      </c>
      <c r="N31" s="1498">
        <f t="shared" si="17"/>
        <v>0</v>
      </c>
      <c r="O31" s="1498">
        <f t="shared" si="17"/>
        <v>0</v>
      </c>
      <c r="P31" s="1498">
        <f t="shared" si="17"/>
        <v>0</v>
      </c>
      <c r="Q31" s="1498">
        <f t="shared" si="17"/>
        <v>0</v>
      </c>
      <c r="R31" s="1498">
        <f t="shared" si="17"/>
        <v>0</v>
      </c>
      <c r="S31" s="1498">
        <f t="shared" si="17"/>
        <v>0</v>
      </c>
      <c r="T31" s="1498">
        <f t="shared" si="17"/>
        <v>0</v>
      </c>
      <c r="U31" s="1498">
        <f t="shared" si="17"/>
        <v>0</v>
      </c>
      <c r="V31" s="1498">
        <f t="shared" si="17"/>
        <v>0</v>
      </c>
      <c r="W31" s="1498">
        <f t="shared" si="17"/>
        <v>0</v>
      </c>
      <c r="X31" s="1498">
        <f t="shared" si="17"/>
        <v>0</v>
      </c>
      <c r="Y31" s="1498">
        <f t="shared" si="17"/>
        <v>2540000000</v>
      </c>
      <c r="Z31" s="1498">
        <f t="shared" si="17"/>
        <v>2304596133.3600001</v>
      </c>
      <c r="AA31" s="1498">
        <f t="shared" si="17"/>
        <v>2002871533.3600001</v>
      </c>
      <c r="AB31" s="648">
        <f t="shared" si="17"/>
        <v>1963706204.3600001</v>
      </c>
      <c r="AC31" s="606"/>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row>
    <row r="32" spans="1:59" s="637" customFormat="1" ht="29.25" customHeight="1" thickTop="1" thickBot="1">
      <c r="H32" s="896" t="s">
        <v>2332</v>
      </c>
      <c r="I32" s="1490">
        <f>+I33</f>
        <v>400000000</v>
      </c>
      <c r="J32" s="1490">
        <f t="shared" ref="J32:X34" si="18">+J33</f>
        <v>270045127</v>
      </c>
      <c r="K32" s="1490">
        <f t="shared" si="18"/>
        <v>260045127</v>
      </c>
      <c r="L32" s="1490">
        <f t="shared" si="18"/>
        <v>252545127</v>
      </c>
      <c r="M32" s="1105">
        <f t="shared" si="18"/>
        <v>0</v>
      </c>
      <c r="N32" s="1105">
        <f t="shared" si="18"/>
        <v>0</v>
      </c>
      <c r="O32" s="1105">
        <f t="shared" si="18"/>
        <v>0</v>
      </c>
      <c r="P32" s="1105">
        <f t="shared" si="18"/>
        <v>0</v>
      </c>
      <c r="Q32" s="1105">
        <f t="shared" si="18"/>
        <v>0</v>
      </c>
      <c r="R32" s="1105">
        <f t="shared" si="18"/>
        <v>0</v>
      </c>
      <c r="S32" s="1105">
        <f t="shared" si="18"/>
        <v>0</v>
      </c>
      <c r="T32" s="1105">
        <f t="shared" si="18"/>
        <v>0</v>
      </c>
      <c r="U32" s="1105">
        <f t="shared" si="18"/>
        <v>0</v>
      </c>
      <c r="V32" s="1105">
        <f t="shared" si="18"/>
        <v>0</v>
      </c>
      <c r="W32" s="1105">
        <f t="shared" si="18"/>
        <v>0</v>
      </c>
      <c r="X32" s="1105">
        <f t="shared" si="18"/>
        <v>0</v>
      </c>
      <c r="Y32" s="1512">
        <f t="shared" si="6"/>
        <v>400000000</v>
      </c>
      <c r="Z32" s="1512">
        <f t="shared" si="6"/>
        <v>270045127</v>
      </c>
      <c r="AA32" s="1512">
        <f t="shared" si="6"/>
        <v>260045127</v>
      </c>
      <c r="AB32" s="639">
        <f t="shared" si="6"/>
        <v>252545127</v>
      </c>
      <c r="AC32" s="606"/>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row>
    <row r="33" spans="1:29" ht="16.5" thickTop="1" thickBot="1">
      <c r="A33" s="637"/>
      <c r="B33" s="637"/>
      <c r="C33" s="637"/>
      <c r="D33" s="637"/>
      <c r="E33" s="637"/>
      <c r="F33" s="637"/>
      <c r="G33" s="637"/>
      <c r="H33" s="646" t="s">
        <v>1741</v>
      </c>
      <c r="I33" s="1490">
        <f>+I34</f>
        <v>400000000</v>
      </c>
      <c r="J33" s="1490">
        <f t="shared" si="18"/>
        <v>270045127</v>
      </c>
      <c r="K33" s="1490">
        <f t="shared" si="18"/>
        <v>260045127</v>
      </c>
      <c r="L33" s="1490">
        <f t="shared" si="18"/>
        <v>252545127</v>
      </c>
      <c r="M33" s="1105">
        <f t="shared" si="18"/>
        <v>0</v>
      </c>
      <c r="N33" s="1105">
        <f t="shared" si="18"/>
        <v>0</v>
      </c>
      <c r="O33" s="1105">
        <f t="shared" si="18"/>
        <v>0</v>
      </c>
      <c r="P33" s="1105">
        <f t="shared" si="18"/>
        <v>0</v>
      </c>
      <c r="Q33" s="1105">
        <f t="shared" si="18"/>
        <v>0</v>
      </c>
      <c r="R33" s="1105">
        <f t="shared" si="18"/>
        <v>0</v>
      </c>
      <c r="S33" s="1105">
        <f t="shared" si="18"/>
        <v>0</v>
      </c>
      <c r="T33" s="1105">
        <f t="shared" si="18"/>
        <v>0</v>
      </c>
      <c r="U33" s="1105">
        <f t="shared" si="18"/>
        <v>0</v>
      </c>
      <c r="V33" s="1105">
        <f t="shared" si="18"/>
        <v>0</v>
      </c>
      <c r="W33" s="1105">
        <f t="shared" si="18"/>
        <v>0</v>
      </c>
      <c r="X33" s="1105">
        <f t="shared" si="18"/>
        <v>0</v>
      </c>
      <c r="Y33" s="1512">
        <f t="shared" si="6"/>
        <v>400000000</v>
      </c>
      <c r="Z33" s="1512">
        <f t="shared" si="6"/>
        <v>270045127</v>
      </c>
      <c r="AA33" s="1512">
        <f t="shared" si="6"/>
        <v>260045127</v>
      </c>
      <c r="AB33" s="639">
        <f t="shared" si="6"/>
        <v>252545127</v>
      </c>
      <c r="AC33" s="606"/>
    </row>
    <row r="34" spans="1:29" ht="16.5" thickTop="1" thickBot="1">
      <c r="A34" s="612"/>
      <c r="B34" s="612"/>
      <c r="C34" s="612"/>
      <c r="D34" s="612"/>
      <c r="E34" s="613"/>
      <c r="F34" s="613"/>
      <c r="G34" s="612"/>
      <c r="H34" s="647" t="s">
        <v>1742</v>
      </c>
      <c r="I34" s="1490">
        <f>+I35</f>
        <v>400000000</v>
      </c>
      <c r="J34" s="1490">
        <f t="shared" si="18"/>
        <v>270045127</v>
      </c>
      <c r="K34" s="1490">
        <f t="shared" si="18"/>
        <v>260045127</v>
      </c>
      <c r="L34" s="1490">
        <f t="shared" si="18"/>
        <v>252545127</v>
      </c>
      <c r="M34" s="1106">
        <f t="shared" si="18"/>
        <v>0</v>
      </c>
      <c r="N34" s="1106">
        <f t="shared" si="18"/>
        <v>0</v>
      </c>
      <c r="O34" s="1106">
        <f t="shared" si="18"/>
        <v>0</v>
      </c>
      <c r="P34" s="1106">
        <f t="shared" si="18"/>
        <v>0</v>
      </c>
      <c r="Q34" s="1106">
        <f t="shared" si="18"/>
        <v>0</v>
      </c>
      <c r="R34" s="1106">
        <f t="shared" si="18"/>
        <v>0</v>
      </c>
      <c r="S34" s="1106">
        <f t="shared" si="18"/>
        <v>0</v>
      </c>
      <c r="T34" s="1106">
        <f t="shared" si="18"/>
        <v>0</v>
      </c>
      <c r="U34" s="1106">
        <f t="shared" si="18"/>
        <v>0</v>
      </c>
      <c r="V34" s="1106">
        <f t="shared" si="18"/>
        <v>0</v>
      </c>
      <c r="W34" s="1106">
        <f t="shared" si="18"/>
        <v>0</v>
      </c>
      <c r="X34" s="1106">
        <f t="shared" si="18"/>
        <v>0</v>
      </c>
      <c r="Y34" s="1506">
        <f t="shared" si="6"/>
        <v>400000000</v>
      </c>
      <c r="Z34" s="1506">
        <f t="shared" si="6"/>
        <v>270045127</v>
      </c>
      <c r="AA34" s="1506">
        <f t="shared" si="6"/>
        <v>260045127</v>
      </c>
      <c r="AB34" s="617">
        <f t="shared" si="6"/>
        <v>252545127</v>
      </c>
      <c r="AC34" s="606"/>
    </row>
    <row r="35" spans="1:29" ht="16.5" thickTop="1" thickBot="1">
      <c r="A35" s="612"/>
      <c r="B35" s="612"/>
      <c r="C35" s="612"/>
      <c r="D35" s="612"/>
      <c r="E35" s="613"/>
      <c r="F35" s="613"/>
      <c r="G35" s="613"/>
      <c r="H35" s="647" t="s">
        <v>1743</v>
      </c>
      <c r="I35" s="1490">
        <v>400000000</v>
      </c>
      <c r="J35" s="1490">
        <v>270045127</v>
      </c>
      <c r="K35" s="1490">
        <v>260045127</v>
      </c>
      <c r="L35" s="1490">
        <v>252545127</v>
      </c>
      <c r="M35" s="1106"/>
      <c r="N35" s="1106"/>
      <c r="O35" s="1106"/>
      <c r="P35" s="1106"/>
      <c r="Q35" s="1106"/>
      <c r="R35" s="1106"/>
      <c r="S35" s="1106"/>
      <c r="T35" s="1106"/>
      <c r="U35" s="1106"/>
      <c r="V35" s="1106"/>
      <c r="W35" s="1106"/>
      <c r="X35" s="1106"/>
      <c r="Y35" s="1506">
        <f t="shared" si="6"/>
        <v>400000000</v>
      </c>
      <c r="Z35" s="1506">
        <f t="shared" si="6"/>
        <v>270045127</v>
      </c>
      <c r="AA35" s="1506">
        <f t="shared" si="6"/>
        <v>260045127</v>
      </c>
      <c r="AB35" s="617">
        <f t="shared" si="6"/>
        <v>252545127</v>
      </c>
      <c r="AC35" s="606"/>
    </row>
    <row r="36" spans="1:29" ht="24" customHeight="1" thickTop="1" thickBot="1">
      <c r="A36" s="612"/>
      <c r="B36" s="612"/>
      <c r="C36" s="614"/>
      <c r="D36" s="612"/>
      <c r="E36" s="613"/>
      <c r="F36" s="613"/>
      <c r="G36" s="612"/>
      <c r="H36" s="896" t="s">
        <v>2336</v>
      </c>
      <c r="I36" s="1490">
        <f>+I37</f>
        <v>200000000</v>
      </c>
      <c r="J36" s="1490">
        <f t="shared" ref="J36:AB38" si="19">+J37</f>
        <v>135951000</v>
      </c>
      <c r="K36" s="1490">
        <f t="shared" si="19"/>
        <v>30226400</v>
      </c>
      <c r="L36" s="1490">
        <f t="shared" si="19"/>
        <v>21241071</v>
      </c>
      <c r="M36" s="1106">
        <f t="shared" si="19"/>
        <v>0</v>
      </c>
      <c r="N36" s="1106">
        <f t="shared" si="19"/>
        <v>0</v>
      </c>
      <c r="O36" s="1106">
        <f t="shared" si="19"/>
        <v>0</v>
      </c>
      <c r="P36" s="1106">
        <f t="shared" si="19"/>
        <v>0</v>
      </c>
      <c r="Q36" s="1106">
        <f t="shared" si="19"/>
        <v>0</v>
      </c>
      <c r="R36" s="1106">
        <f t="shared" si="19"/>
        <v>0</v>
      </c>
      <c r="S36" s="1106">
        <f t="shared" si="19"/>
        <v>0</v>
      </c>
      <c r="T36" s="1106">
        <f t="shared" si="19"/>
        <v>0</v>
      </c>
      <c r="U36" s="1106">
        <f t="shared" si="19"/>
        <v>0</v>
      </c>
      <c r="V36" s="1106">
        <f t="shared" si="19"/>
        <v>0</v>
      </c>
      <c r="W36" s="1106">
        <f t="shared" si="19"/>
        <v>0</v>
      </c>
      <c r="X36" s="1106">
        <f t="shared" si="19"/>
        <v>0</v>
      </c>
      <c r="Y36" s="1106">
        <f t="shared" si="19"/>
        <v>200000000</v>
      </c>
      <c r="Z36" s="1106">
        <f t="shared" si="19"/>
        <v>135951000</v>
      </c>
      <c r="AA36" s="1106">
        <f t="shared" si="19"/>
        <v>30226400</v>
      </c>
      <c r="AB36" s="616">
        <f t="shared" si="19"/>
        <v>21241071</v>
      </c>
      <c r="AC36" s="606"/>
    </row>
    <row r="37" spans="1:29" ht="16.5" thickTop="1" thickBot="1">
      <c r="A37" s="637"/>
      <c r="B37" s="637"/>
      <c r="C37" s="637"/>
      <c r="D37" s="637"/>
      <c r="E37" s="637"/>
      <c r="F37" s="637"/>
      <c r="G37" s="637"/>
      <c r="H37" s="646" t="s">
        <v>1741</v>
      </c>
      <c r="I37" s="1490">
        <f>+I38</f>
        <v>200000000</v>
      </c>
      <c r="J37" s="1490">
        <f t="shared" si="19"/>
        <v>135951000</v>
      </c>
      <c r="K37" s="1490">
        <f t="shared" si="19"/>
        <v>30226400</v>
      </c>
      <c r="L37" s="1490">
        <f t="shared" si="19"/>
        <v>21241071</v>
      </c>
      <c r="M37" s="1105">
        <f t="shared" si="19"/>
        <v>0</v>
      </c>
      <c r="N37" s="1105">
        <f t="shared" si="19"/>
        <v>0</v>
      </c>
      <c r="O37" s="1105">
        <f t="shared" si="19"/>
        <v>0</v>
      </c>
      <c r="P37" s="1105">
        <f t="shared" si="19"/>
        <v>0</v>
      </c>
      <c r="Q37" s="1105">
        <f t="shared" si="19"/>
        <v>0</v>
      </c>
      <c r="R37" s="1105">
        <f t="shared" si="19"/>
        <v>0</v>
      </c>
      <c r="S37" s="1105">
        <f t="shared" si="19"/>
        <v>0</v>
      </c>
      <c r="T37" s="1105">
        <f t="shared" si="19"/>
        <v>0</v>
      </c>
      <c r="U37" s="1105">
        <f t="shared" si="19"/>
        <v>0</v>
      </c>
      <c r="V37" s="1105">
        <f t="shared" si="19"/>
        <v>0</v>
      </c>
      <c r="W37" s="1105">
        <f t="shared" si="19"/>
        <v>0</v>
      </c>
      <c r="X37" s="1105">
        <f t="shared" si="19"/>
        <v>0</v>
      </c>
      <c r="Y37" s="1512">
        <f t="shared" ref="Y37:AB39" si="20">+I37+M37+Q37+U37</f>
        <v>200000000</v>
      </c>
      <c r="Z37" s="1512">
        <f t="shared" si="20"/>
        <v>135951000</v>
      </c>
      <c r="AA37" s="1512">
        <f t="shared" si="20"/>
        <v>30226400</v>
      </c>
      <c r="AB37" s="639">
        <f t="shared" si="20"/>
        <v>21241071</v>
      </c>
      <c r="AC37" s="606"/>
    </row>
    <row r="38" spans="1:29" ht="16.5" thickTop="1" thickBot="1">
      <c r="A38" s="612"/>
      <c r="B38" s="612"/>
      <c r="C38" s="612"/>
      <c r="D38" s="612"/>
      <c r="E38" s="613"/>
      <c r="F38" s="613"/>
      <c r="G38" s="612"/>
      <c r="H38" s="647" t="s">
        <v>1742</v>
      </c>
      <c r="I38" s="1490">
        <f>+I39</f>
        <v>200000000</v>
      </c>
      <c r="J38" s="1490">
        <f t="shared" si="19"/>
        <v>135951000</v>
      </c>
      <c r="K38" s="1490">
        <f t="shared" si="19"/>
        <v>30226400</v>
      </c>
      <c r="L38" s="1490">
        <f t="shared" si="19"/>
        <v>21241071</v>
      </c>
      <c r="M38" s="1106">
        <f t="shared" si="19"/>
        <v>0</v>
      </c>
      <c r="N38" s="1106">
        <f t="shared" si="19"/>
        <v>0</v>
      </c>
      <c r="O38" s="1106">
        <f t="shared" si="19"/>
        <v>0</v>
      </c>
      <c r="P38" s="1106">
        <f t="shared" si="19"/>
        <v>0</v>
      </c>
      <c r="Q38" s="1106">
        <f t="shared" si="19"/>
        <v>0</v>
      </c>
      <c r="R38" s="1106">
        <f t="shared" si="19"/>
        <v>0</v>
      </c>
      <c r="S38" s="1106">
        <f t="shared" si="19"/>
        <v>0</v>
      </c>
      <c r="T38" s="1106">
        <f t="shared" si="19"/>
        <v>0</v>
      </c>
      <c r="U38" s="1106">
        <f t="shared" si="19"/>
        <v>0</v>
      </c>
      <c r="V38" s="1106">
        <f t="shared" si="19"/>
        <v>0</v>
      </c>
      <c r="W38" s="1106">
        <f t="shared" si="19"/>
        <v>0</v>
      </c>
      <c r="X38" s="1106">
        <f t="shared" si="19"/>
        <v>0</v>
      </c>
      <c r="Y38" s="1506">
        <f t="shared" si="20"/>
        <v>200000000</v>
      </c>
      <c r="Z38" s="1506">
        <f t="shared" si="20"/>
        <v>135951000</v>
      </c>
      <c r="AA38" s="1506">
        <f t="shared" si="20"/>
        <v>30226400</v>
      </c>
      <c r="AB38" s="617">
        <f t="shared" si="20"/>
        <v>21241071</v>
      </c>
      <c r="AC38" s="606"/>
    </row>
    <row r="39" spans="1:29" ht="16.5" thickTop="1" thickBot="1">
      <c r="A39" s="612"/>
      <c r="B39" s="612"/>
      <c r="C39" s="612"/>
      <c r="D39" s="612"/>
      <c r="E39" s="613"/>
      <c r="F39" s="613"/>
      <c r="G39" s="613"/>
      <c r="H39" s="647" t="s">
        <v>1743</v>
      </c>
      <c r="I39" s="1490">
        <v>200000000</v>
      </c>
      <c r="J39" s="1490">
        <v>135951000</v>
      </c>
      <c r="K39" s="1490">
        <v>30226400</v>
      </c>
      <c r="L39" s="1490">
        <v>21241071</v>
      </c>
      <c r="M39" s="1106"/>
      <c r="N39" s="1106"/>
      <c r="O39" s="1106"/>
      <c r="P39" s="1106"/>
      <c r="Q39" s="1106"/>
      <c r="R39" s="1106"/>
      <c r="S39" s="1106"/>
      <c r="T39" s="1106"/>
      <c r="U39" s="1106"/>
      <c r="V39" s="1106"/>
      <c r="W39" s="1106"/>
      <c r="X39" s="1106"/>
      <c r="Y39" s="1506">
        <f t="shared" si="20"/>
        <v>200000000</v>
      </c>
      <c r="Z39" s="1506">
        <f t="shared" si="20"/>
        <v>135951000</v>
      </c>
      <c r="AA39" s="1506">
        <f t="shared" si="20"/>
        <v>30226400</v>
      </c>
      <c r="AB39" s="617">
        <f t="shared" si="20"/>
        <v>21241071</v>
      </c>
      <c r="AC39" s="606"/>
    </row>
    <row r="40" spans="1:29" ht="22.5" customHeight="1" thickTop="1" thickBot="1">
      <c r="A40" s="612"/>
      <c r="B40" s="612"/>
      <c r="C40" s="614"/>
      <c r="D40" s="612"/>
      <c r="E40" s="613"/>
      <c r="F40" s="613"/>
      <c r="G40" s="612"/>
      <c r="H40" s="896" t="s">
        <v>2337</v>
      </c>
      <c r="I40" s="1490">
        <f>+I41</f>
        <v>1940000000.0000002</v>
      </c>
      <c r="J40" s="1490">
        <f t="shared" ref="J40:AB42" si="21">+J41</f>
        <v>1898600006.3600001</v>
      </c>
      <c r="K40" s="1490">
        <f t="shared" si="21"/>
        <v>1712600006.3600001</v>
      </c>
      <c r="L40" s="1490">
        <f t="shared" si="21"/>
        <v>1689920006.3600001</v>
      </c>
      <c r="M40" s="1106">
        <f t="shared" si="21"/>
        <v>0</v>
      </c>
      <c r="N40" s="1106">
        <f t="shared" si="21"/>
        <v>0</v>
      </c>
      <c r="O40" s="1106">
        <f t="shared" si="21"/>
        <v>0</v>
      </c>
      <c r="P40" s="1106">
        <f t="shared" si="21"/>
        <v>0</v>
      </c>
      <c r="Q40" s="1106">
        <f t="shared" si="21"/>
        <v>0</v>
      </c>
      <c r="R40" s="1106">
        <f t="shared" si="21"/>
        <v>0</v>
      </c>
      <c r="S40" s="1106">
        <f t="shared" si="21"/>
        <v>0</v>
      </c>
      <c r="T40" s="1106">
        <f t="shared" si="21"/>
        <v>0</v>
      </c>
      <c r="U40" s="1106">
        <f t="shared" si="21"/>
        <v>0</v>
      </c>
      <c r="V40" s="1106">
        <f t="shared" si="21"/>
        <v>0</v>
      </c>
      <c r="W40" s="1106">
        <f t="shared" si="21"/>
        <v>0</v>
      </c>
      <c r="X40" s="1106">
        <f t="shared" si="21"/>
        <v>0</v>
      </c>
      <c r="Y40" s="1106">
        <f t="shared" si="21"/>
        <v>1940000000.0000002</v>
      </c>
      <c r="Z40" s="1106">
        <f t="shared" si="21"/>
        <v>1898600006.3600001</v>
      </c>
      <c r="AA40" s="1106">
        <f t="shared" si="21"/>
        <v>1712600006.3600001</v>
      </c>
      <c r="AB40" s="616">
        <f t="shared" si="21"/>
        <v>1689920006.3600001</v>
      </c>
      <c r="AC40" s="606"/>
    </row>
    <row r="41" spans="1:29" ht="16.5" thickTop="1" thickBot="1">
      <c r="A41" s="637"/>
      <c r="B41" s="637"/>
      <c r="C41" s="637"/>
      <c r="D41" s="637"/>
      <c r="E41" s="637"/>
      <c r="F41" s="637"/>
      <c r="G41" s="637"/>
      <c r="H41" s="646" t="s">
        <v>1741</v>
      </c>
      <c r="I41" s="1490">
        <f>+I42</f>
        <v>1940000000.0000002</v>
      </c>
      <c r="J41" s="1490">
        <f t="shared" si="21"/>
        <v>1898600006.3600001</v>
      </c>
      <c r="K41" s="1490">
        <f t="shared" si="21"/>
        <v>1712600006.3600001</v>
      </c>
      <c r="L41" s="1490">
        <f t="shared" si="21"/>
        <v>1689920006.3600001</v>
      </c>
      <c r="M41" s="1105">
        <f t="shared" si="21"/>
        <v>0</v>
      </c>
      <c r="N41" s="1105">
        <f t="shared" si="21"/>
        <v>0</v>
      </c>
      <c r="O41" s="1105">
        <f t="shared" si="21"/>
        <v>0</v>
      </c>
      <c r="P41" s="1105">
        <f t="shared" si="21"/>
        <v>0</v>
      </c>
      <c r="Q41" s="1105">
        <f t="shared" si="21"/>
        <v>0</v>
      </c>
      <c r="R41" s="1105">
        <f t="shared" si="21"/>
        <v>0</v>
      </c>
      <c r="S41" s="1105">
        <f t="shared" si="21"/>
        <v>0</v>
      </c>
      <c r="T41" s="1105">
        <f t="shared" si="21"/>
        <v>0</v>
      </c>
      <c r="U41" s="1105">
        <f t="shared" si="21"/>
        <v>0</v>
      </c>
      <c r="V41" s="1105">
        <f t="shared" si="21"/>
        <v>0</v>
      </c>
      <c r="W41" s="1105">
        <f t="shared" si="21"/>
        <v>0</v>
      </c>
      <c r="X41" s="1105">
        <f t="shared" si="21"/>
        <v>0</v>
      </c>
      <c r="Y41" s="1512">
        <f t="shared" ref="Y41:AB44" si="22">+I41+M41+Q41+U41</f>
        <v>1940000000.0000002</v>
      </c>
      <c r="Z41" s="1512">
        <f t="shared" si="22"/>
        <v>1898600006.3600001</v>
      </c>
      <c r="AA41" s="1512">
        <f t="shared" si="22"/>
        <v>1712600006.3600001</v>
      </c>
      <c r="AB41" s="639">
        <f t="shared" si="22"/>
        <v>1689920006.3600001</v>
      </c>
      <c r="AC41" s="606"/>
    </row>
    <row r="42" spans="1:29" ht="16.5" thickTop="1" thickBot="1">
      <c r="A42" s="612"/>
      <c r="B42" s="612"/>
      <c r="C42" s="612"/>
      <c r="D42" s="612"/>
      <c r="E42" s="613"/>
      <c r="F42" s="613"/>
      <c r="G42" s="612"/>
      <c r="H42" s="647" t="s">
        <v>1742</v>
      </c>
      <c r="I42" s="1490">
        <f>+I43</f>
        <v>1940000000.0000002</v>
      </c>
      <c r="J42" s="1490">
        <f t="shared" si="21"/>
        <v>1898600006.3600001</v>
      </c>
      <c r="K42" s="1490">
        <f t="shared" si="21"/>
        <v>1712600006.3600001</v>
      </c>
      <c r="L42" s="1490">
        <f t="shared" si="21"/>
        <v>1689920006.3600001</v>
      </c>
      <c r="M42" s="1106">
        <f t="shared" si="21"/>
        <v>0</v>
      </c>
      <c r="N42" s="1106">
        <f t="shared" si="21"/>
        <v>0</v>
      </c>
      <c r="O42" s="1106">
        <f t="shared" si="21"/>
        <v>0</v>
      </c>
      <c r="P42" s="1106">
        <f t="shared" si="21"/>
        <v>0</v>
      </c>
      <c r="Q42" s="1106">
        <f t="shared" si="21"/>
        <v>0</v>
      </c>
      <c r="R42" s="1106">
        <f t="shared" si="21"/>
        <v>0</v>
      </c>
      <c r="S42" s="1106">
        <f t="shared" si="21"/>
        <v>0</v>
      </c>
      <c r="T42" s="1106">
        <f t="shared" si="21"/>
        <v>0</v>
      </c>
      <c r="U42" s="1106">
        <f t="shared" si="21"/>
        <v>0</v>
      </c>
      <c r="V42" s="1106">
        <f t="shared" si="21"/>
        <v>0</v>
      </c>
      <c r="W42" s="1106">
        <f t="shared" si="21"/>
        <v>0</v>
      </c>
      <c r="X42" s="1106">
        <f t="shared" si="21"/>
        <v>0</v>
      </c>
      <c r="Y42" s="1506">
        <f t="shared" si="22"/>
        <v>1940000000.0000002</v>
      </c>
      <c r="Z42" s="1506">
        <f t="shared" si="22"/>
        <v>1898600006.3600001</v>
      </c>
      <c r="AA42" s="1506">
        <f t="shared" si="22"/>
        <v>1712600006.3600001</v>
      </c>
      <c r="AB42" s="617">
        <f t="shared" si="22"/>
        <v>1689920006.3600001</v>
      </c>
      <c r="AC42" s="606"/>
    </row>
    <row r="43" spans="1:29" ht="16.5" thickTop="1" thickBot="1">
      <c r="A43" s="612"/>
      <c r="B43" s="612"/>
      <c r="C43" s="612"/>
      <c r="D43" s="612"/>
      <c r="E43" s="613"/>
      <c r="F43" s="613"/>
      <c r="G43" s="613"/>
      <c r="H43" s="647" t="s">
        <v>1743</v>
      </c>
      <c r="I43" s="1490">
        <v>1940000000.0000002</v>
      </c>
      <c r="J43" s="1490">
        <v>1898600006.3600001</v>
      </c>
      <c r="K43" s="1490">
        <v>1712600006.3600001</v>
      </c>
      <c r="L43" s="1490">
        <v>1689920006.3600001</v>
      </c>
      <c r="M43" s="1106"/>
      <c r="N43" s="1106"/>
      <c r="O43" s="1106"/>
      <c r="P43" s="1106"/>
      <c r="Q43" s="1106"/>
      <c r="R43" s="1106"/>
      <c r="S43" s="1106"/>
      <c r="T43" s="1106"/>
      <c r="U43" s="1106"/>
      <c r="V43" s="1106"/>
      <c r="W43" s="1106"/>
      <c r="X43" s="1106"/>
      <c r="Y43" s="1506">
        <f t="shared" si="22"/>
        <v>1940000000.0000002</v>
      </c>
      <c r="Z43" s="1506">
        <f t="shared" si="22"/>
        <v>1898600006.3600001</v>
      </c>
      <c r="AA43" s="1506">
        <f t="shared" si="22"/>
        <v>1712600006.3600001</v>
      </c>
      <c r="AB43" s="617">
        <f t="shared" si="22"/>
        <v>1689920006.3600001</v>
      </c>
      <c r="AC43" s="606"/>
    </row>
    <row r="44" spans="1:29" ht="16.5" thickTop="1" thickBot="1">
      <c r="A44" s="643"/>
      <c r="B44" s="607"/>
      <c r="C44" s="607"/>
      <c r="D44" s="607"/>
      <c r="E44" s="643"/>
      <c r="F44" s="643"/>
      <c r="G44" s="643"/>
      <c r="H44" s="894" t="s">
        <v>2347</v>
      </c>
      <c r="I44" s="1490">
        <f>+I45+I74</f>
        <v>8248000000</v>
      </c>
      <c r="J44" s="1490">
        <f t="shared" ref="J44:L44" si="23">+J45+J74</f>
        <v>7538347344.2600002</v>
      </c>
      <c r="K44" s="1490">
        <f t="shared" si="23"/>
        <v>5581771681.46</v>
      </c>
      <c r="L44" s="1490">
        <f t="shared" si="23"/>
        <v>5269304943.96</v>
      </c>
      <c r="M44" s="1497">
        <f t="shared" ref="M44:AA44" si="24">+M46+M66</f>
        <v>0</v>
      </c>
      <c r="N44" s="1497">
        <f t="shared" si="24"/>
        <v>0</v>
      </c>
      <c r="O44" s="1497">
        <f t="shared" si="24"/>
        <v>0</v>
      </c>
      <c r="P44" s="1497">
        <f t="shared" si="24"/>
        <v>0</v>
      </c>
      <c r="Q44" s="1497">
        <f t="shared" si="24"/>
        <v>4220183390</v>
      </c>
      <c r="R44" s="1497">
        <f t="shared" si="24"/>
        <v>4211246503</v>
      </c>
      <c r="S44" s="1497">
        <f t="shared" si="24"/>
        <v>1517098145.3199999</v>
      </c>
      <c r="T44" s="1497">
        <f t="shared" si="24"/>
        <v>1517098145.3199999</v>
      </c>
      <c r="U44" s="1497">
        <f t="shared" si="24"/>
        <v>0</v>
      </c>
      <c r="V44" s="1497">
        <f t="shared" si="24"/>
        <v>0</v>
      </c>
      <c r="W44" s="1497">
        <f t="shared" si="24"/>
        <v>0</v>
      </c>
      <c r="X44" s="1497">
        <f t="shared" si="24"/>
        <v>0</v>
      </c>
      <c r="Y44" s="1516">
        <f t="shared" si="22"/>
        <v>12468183390</v>
      </c>
      <c r="Z44" s="1516">
        <f t="shared" si="22"/>
        <v>11749593847.26</v>
      </c>
      <c r="AA44" s="1516">
        <f t="shared" si="22"/>
        <v>7098869826.7799997</v>
      </c>
      <c r="AB44" s="645">
        <f t="shared" si="22"/>
        <v>6786403089.2799997</v>
      </c>
      <c r="AC44" s="606"/>
    </row>
    <row r="45" spans="1:29" ht="27" thickTop="1" thickBot="1">
      <c r="A45" s="643"/>
      <c r="B45" s="607"/>
      <c r="C45" s="607"/>
      <c r="D45" s="685"/>
      <c r="E45" s="686"/>
      <c r="F45" s="686"/>
      <c r="G45" s="686"/>
      <c r="H45" s="1094" t="s">
        <v>2338</v>
      </c>
      <c r="I45" s="1490">
        <f>+I46+I50+I54+I58+I62+I66+I70</f>
        <v>3012000000</v>
      </c>
      <c r="J45" s="1490">
        <f t="shared" ref="J45:AB45" si="25">+J46+J50+J54+J58+J62+J66+J70</f>
        <v>2606764708</v>
      </c>
      <c r="K45" s="1490">
        <f t="shared" si="25"/>
        <v>1966189045.2</v>
      </c>
      <c r="L45" s="1490">
        <f t="shared" si="25"/>
        <v>1936258238.2</v>
      </c>
      <c r="M45" s="1499">
        <f t="shared" si="25"/>
        <v>5000000000</v>
      </c>
      <c r="N45" s="1499">
        <f t="shared" si="25"/>
        <v>4347761000</v>
      </c>
      <c r="O45" s="1499">
        <f t="shared" si="25"/>
        <v>0</v>
      </c>
      <c r="P45" s="1499">
        <f t="shared" si="25"/>
        <v>0</v>
      </c>
      <c r="Q45" s="1499">
        <f t="shared" si="25"/>
        <v>4220183390</v>
      </c>
      <c r="R45" s="1499">
        <f t="shared" si="25"/>
        <v>4211246503</v>
      </c>
      <c r="S45" s="1499">
        <f t="shared" si="25"/>
        <v>1517098145.3199999</v>
      </c>
      <c r="T45" s="1499">
        <f t="shared" si="25"/>
        <v>1517098145.3199999</v>
      </c>
      <c r="U45" s="1499">
        <f t="shared" si="25"/>
        <v>0</v>
      </c>
      <c r="V45" s="1499">
        <f t="shared" si="25"/>
        <v>0</v>
      </c>
      <c r="W45" s="1499">
        <f t="shared" si="25"/>
        <v>0</v>
      </c>
      <c r="X45" s="1499">
        <f t="shared" si="25"/>
        <v>0</v>
      </c>
      <c r="Y45" s="1499">
        <f t="shared" si="25"/>
        <v>12232183390</v>
      </c>
      <c r="Z45" s="1499">
        <f t="shared" si="25"/>
        <v>11165772211</v>
      </c>
      <c r="AA45" s="1499">
        <f t="shared" si="25"/>
        <v>3483287190.5199995</v>
      </c>
      <c r="AB45" s="687">
        <f t="shared" si="25"/>
        <v>3453356383.5199995</v>
      </c>
      <c r="AC45" s="606"/>
    </row>
    <row r="46" spans="1:29" s="635" customFormat="1" ht="27" thickTop="1" thickBot="1">
      <c r="A46" s="624"/>
      <c r="B46" s="624"/>
      <c r="C46" s="624"/>
      <c r="D46" s="624"/>
      <c r="E46" s="624"/>
      <c r="F46" s="624"/>
      <c r="G46" s="624"/>
      <c r="H46" s="1489" t="s">
        <v>2339</v>
      </c>
      <c r="I46" s="1490">
        <f>+I47</f>
        <v>110000000</v>
      </c>
      <c r="J46" s="1490">
        <f t="shared" ref="J46:X48" si="26">+J47</f>
        <v>92638400</v>
      </c>
      <c r="K46" s="1490">
        <f t="shared" si="26"/>
        <v>87638400</v>
      </c>
      <c r="L46" s="1490">
        <f t="shared" si="26"/>
        <v>83638400</v>
      </c>
      <c r="M46" s="1490">
        <f t="shared" si="26"/>
        <v>0</v>
      </c>
      <c r="N46" s="1490">
        <f t="shared" si="26"/>
        <v>0</v>
      </c>
      <c r="O46" s="1490">
        <f t="shared" si="26"/>
        <v>0</v>
      </c>
      <c r="P46" s="1490">
        <f t="shared" si="26"/>
        <v>0</v>
      </c>
      <c r="Q46" s="1490">
        <f t="shared" si="26"/>
        <v>4220183390</v>
      </c>
      <c r="R46" s="1490">
        <f t="shared" si="26"/>
        <v>4211246503</v>
      </c>
      <c r="S46" s="1490">
        <f t="shared" si="26"/>
        <v>1517098145.3199999</v>
      </c>
      <c r="T46" s="1490">
        <f t="shared" si="26"/>
        <v>1517098145.3199999</v>
      </c>
      <c r="U46" s="1490">
        <f t="shared" si="26"/>
        <v>0</v>
      </c>
      <c r="V46" s="1490">
        <f t="shared" si="26"/>
        <v>0</v>
      </c>
      <c r="W46" s="1490">
        <f t="shared" si="26"/>
        <v>0</v>
      </c>
      <c r="X46" s="1490">
        <f t="shared" si="26"/>
        <v>0</v>
      </c>
      <c r="Y46" s="1509">
        <f t="shared" ref="Y46:AB145" si="27">+I46+M46+Q46+U46</f>
        <v>4330183390</v>
      </c>
      <c r="Z46" s="1509">
        <f t="shared" si="27"/>
        <v>4303884903</v>
      </c>
      <c r="AA46" s="1509">
        <f t="shared" si="27"/>
        <v>1604736545.3199999</v>
      </c>
      <c r="AB46" s="1509">
        <f t="shared" si="27"/>
        <v>1600736545.3199999</v>
      </c>
      <c r="AC46" s="1095"/>
    </row>
    <row r="47" spans="1:29" s="635" customFormat="1" ht="16.5" thickTop="1" thickBot="1">
      <c r="A47" s="624"/>
      <c r="B47" s="624"/>
      <c r="C47" s="624"/>
      <c r="D47" s="624"/>
      <c r="E47" s="624"/>
      <c r="F47" s="624"/>
      <c r="G47" s="624"/>
      <c r="H47" s="1098" t="s">
        <v>1741</v>
      </c>
      <c r="I47" s="1490">
        <f>+I48</f>
        <v>110000000</v>
      </c>
      <c r="J47" s="1490">
        <f t="shared" si="26"/>
        <v>92638400</v>
      </c>
      <c r="K47" s="1490">
        <f t="shared" si="26"/>
        <v>87638400</v>
      </c>
      <c r="L47" s="1490">
        <f t="shared" si="26"/>
        <v>83638400</v>
      </c>
      <c r="M47" s="1490">
        <f t="shared" si="26"/>
        <v>0</v>
      </c>
      <c r="N47" s="1490">
        <f t="shared" si="26"/>
        <v>0</v>
      </c>
      <c r="O47" s="1490">
        <f t="shared" si="26"/>
        <v>0</v>
      </c>
      <c r="P47" s="1490">
        <f t="shared" si="26"/>
        <v>0</v>
      </c>
      <c r="Q47" s="1490">
        <f t="shared" si="26"/>
        <v>4220183390</v>
      </c>
      <c r="R47" s="1490">
        <f t="shared" si="26"/>
        <v>4211246503</v>
      </c>
      <c r="S47" s="1490">
        <f t="shared" si="26"/>
        <v>1517098145.3199999</v>
      </c>
      <c r="T47" s="1490">
        <f t="shared" si="26"/>
        <v>1517098145.3199999</v>
      </c>
      <c r="U47" s="1490">
        <f t="shared" si="26"/>
        <v>0</v>
      </c>
      <c r="V47" s="1490">
        <f t="shared" si="26"/>
        <v>0</v>
      </c>
      <c r="W47" s="1490">
        <f t="shared" si="26"/>
        <v>0</v>
      </c>
      <c r="X47" s="1490">
        <f t="shared" si="26"/>
        <v>0</v>
      </c>
      <c r="Y47" s="1509">
        <f t="shared" si="27"/>
        <v>4330183390</v>
      </c>
      <c r="Z47" s="1509">
        <f t="shared" si="27"/>
        <v>4303884903</v>
      </c>
      <c r="AA47" s="1509">
        <f t="shared" si="27"/>
        <v>1604736545.3199999</v>
      </c>
      <c r="AB47" s="1509">
        <f t="shared" si="27"/>
        <v>1600736545.3199999</v>
      </c>
      <c r="AC47" s="1095"/>
    </row>
    <row r="48" spans="1:29" s="635" customFormat="1" ht="16.5" thickTop="1" thickBot="1">
      <c r="A48" s="624"/>
      <c r="B48" s="624"/>
      <c r="C48" s="624"/>
      <c r="D48" s="624"/>
      <c r="E48" s="625"/>
      <c r="F48" s="625"/>
      <c r="G48" s="624"/>
      <c r="H48" s="1098" t="s">
        <v>1742</v>
      </c>
      <c r="I48" s="1490">
        <f>+I49</f>
        <v>110000000</v>
      </c>
      <c r="J48" s="1490">
        <f t="shared" si="26"/>
        <v>92638400</v>
      </c>
      <c r="K48" s="1490">
        <f t="shared" si="26"/>
        <v>87638400</v>
      </c>
      <c r="L48" s="1490">
        <f t="shared" si="26"/>
        <v>83638400</v>
      </c>
      <c r="M48" s="1490">
        <f t="shared" si="26"/>
        <v>0</v>
      </c>
      <c r="N48" s="1490">
        <f t="shared" si="26"/>
        <v>0</v>
      </c>
      <c r="O48" s="1490">
        <f t="shared" si="26"/>
        <v>0</v>
      </c>
      <c r="P48" s="1490">
        <f t="shared" si="26"/>
        <v>0</v>
      </c>
      <c r="Q48" s="1490">
        <f t="shared" si="26"/>
        <v>4220183390</v>
      </c>
      <c r="R48" s="1490">
        <f t="shared" si="26"/>
        <v>4211246503</v>
      </c>
      <c r="S48" s="1490">
        <f t="shared" si="26"/>
        <v>1517098145.3199999</v>
      </c>
      <c r="T48" s="1490">
        <f t="shared" si="26"/>
        <v>1517098145.3199999</v>
      </c>
      <c r="U48" s="1490">
        <f t="shared" si="26"/>
        <v>0</v>
      </c>
      <c r="V48" s="1490">
        <f t="shared" si="26"/>
        <v>0</v>
      </c>
      <c r="W48" s="1490">
        <f t="shared" si="26"/>
        <v>0</v>
      </c>
      <c r="X48" s="1490">
        <f t="shared" si="26"/>
        <v>0</v>
      </c>
      <c r="Y48" s="1509">
        <f t="shared" si="27"/>
        <v>4330183390</v>
      </c>
      <c r="Z48" s="1509">
        <f t="shared" si="27"/>
        <v>4303884903</v>
      </c>
      <c r="AA48" s="1509">
        <f t="shared" si="27"/>
        <v>1604736545.3199999</v>
      </c>
      <c r="AB48" s="1509">
        <f t="shared" si="27"/>
        <v>1600736545.3199999</v>
      </c>
      <c r="AC48" s="1095"/>
    </row>
    <row r="49" spans="1:29" s="635" customFormat="1" ht="16.5" thickTop="1" thickBot="1">
      <c r="A49" s="624"/>
      <c r="B49" s="624"/>
      <c r="C49" s="624"/>
      <c r="D49" s="624"/>
      <c r="E49" s="625"/>
      <c r="F49" s="625"/>
      <c r="G49" s="625"/>
      <c r="H49" s="1098" t="s">
        <v>1743</v>
      </c>
      <c r="I49" s="1490">
        <v>110000000</v>
      </c>
      <c r="J49" s="1490">
        <v>92638400</v>
      </c>
      <c r="K49" s="1490">
        <v>87638400</v>
      </c>
      <c r="L49" s="1490">
        <v>83638400</v>
      </c>
      <c r="M49" s="1490"/>
      <c r="N49" s="1490"/>
      <c r="O49" s="1490"/>
      <c r="P49" s="1490"/>
      <c r="Q49" s="1490">
        <v>4220183390</v>
      </c>
      <c r="R49" s="1490">
        <v>4211246503</v>
      </c>
      <c r="S49" s="1490">
        <v>1517098145.3199999</v>
      </c>
      <c r="T49" s="1490">
        <v>1517098145.3199999</v>
      </c>
      <c r="U49" s="1490"/>
      <c r="V49" s="1490"/>
      <c r="W49" s="1490"/>
      <c r="X49" s="1490"/>
      <c r="Y49" s="1509">
        <f t="shared" si="27"/>
        <v>4330183390</v>
      </c>
      <c r="Z49" s="1509">
        <f t="shared" si="27"/>
        <v>4303884903</v>
      </c>
      <c r="AA49" s="1509">
        <f t="shared" si="27"/>
        <v>1604736545.3199999</v>
      </c>
      <c r="AB49" s="1509">
        <f t="shared" si="27"/>
        <v>1600736545.3199999</v>
      </c>
      <c r="AC49" s="1095"/>
    </row>
    <row r="50" spans="1:29" ht="39.75" thickTop="1" thickBot="1">
      <c r="A50" s="612"/>
      <c r="B50" s="612"/>
      <c r="C50" s="612"/>
      <c r="D50" s="612"/>
      <c r="E50" s="613"/>
      <c r="F50" s="613"/>
      <c r="G50" s="613"/>
      <c r="H50" s="1491" t="s">
        <v>2340</v>
      </c>
      <c r="I50" s="1490">
        <f>+I51</f>
        <v>444000000</v>
      </c>
      <c r="J50" s="1490">
        <f t="shared" ref="J50:AB52" si="28">+J51</f>
        <v>393095718</v>
      </c>
      <c r="K50" s="1490">
        <f t="shared" si="28"/>
        <v>293095718</v>
      </c>
      <c r="L50" s="1490">
        <f t="shared" si="28"/>
        <v>282624378</v>
      </c>
      <c r="M50" s="1106">
        <f t="shared" si="28"/>
        <v>0</v>
      </c>
      <c r="N50" s="1106">
        <f t="shared" si="28"/>
        <v>0</v>
      </c>
      <c r="O50" s="1106">
        <f t="shared" si="28"/>
        <v>0</v>
      </c>
      <c r="P50" s="1106">
        <f t="shared" si="28"/>
        <v>0</v>
      </c>
      <c r="Q50" s="1106">
        <f t="shared" si="28"/>
        <v>0</v>
      </c>
      <c r="R50" s="1106">
        <f t="shared" si="28"/>
        <v>0</v>
      </c>
      <c r="S50" s="1106">
        <f t="shared" si="28"/>
        <v>0</v>
      </c>
      <c r="T50" s="1106">
        <f t="shared" si="28"/>
        <v>0</v>
      </c>
      <c r="U50" s="1106">
        <f t="shared" si="28"/>
        <v>0</v>
      </c>
      <c r="V50" s="1106">
        <f t="shared" si="28"/>
        <v>0</v>
      </c>
      <c r="W50" s="1106">
        <f t="shared" si="28"/>
        <v>0</v>
      </c>
      <c r="X50" s="1106">
        <f t="shared" si="28"/>
        <v>0</v>
      </c>
      <c r="Y50" s="1106">
        <f t="shared" si="28"/>
        <v>444000000</v>
      </c>
      <c r="Z50" s="1106">
        <f t="shared" si="28"/>
        <v>393095718</v>
      </c>
      <c r="AA50" s="1106">
        <f t="shared" si="28"/>
        <v>293095718</v>
      </c>
      <c r="AB50" s="616">
        <f t="shared" si="28"/>
        <v>282624378</v>
      </c>
      <c r="AC50" s="606"/>
    </row>
    <row r="51" spans="1:29" ht="16.5" thickTop="1" thickBot="1">
      <c r="A51" s="637"/>
      <c r="B51" s="637"/>
      <c r="C51" s="637"/>
      <c r="D51" s="637"/>
      <c r="E51" s="637"/>
      <c r="F51" s="637"/>
      <c r="G51" s="637"/>
      <c r="H51" s="1492" t="s">
        <v>1741</v>
      </c>
      <c r="I51" s="1490">
        <f>+I52</f>
        <v>444000000</v>
      </c>
      <c r="J51" s="1490">
        <f t="shared" si="28"/>
        <v>393095718</v>
      </c>
      <c r="K51" s="1490">
        <f t="shared" si="28"/>
        <v>293095718</v>
      </c>
      <c r="L51" s="1490">
        <f t="shared" si="28"/>
        <v>282624378</v>
      </c>
      <c r="M51" s="1105">
        <f t="shared" si="28"/>
        <v>0</v>
      </c>
      <c r="N51" s="1105">
        <f t="shared" si="28"/>
        <v>0</v>
      </c>
      <c r="O51" s="1105">
        <f t="shared" si="28"/>
        <v>0</v>
      </c>
      <c r="P51" s="1105">
        <f t="shared" si="28"/>
        <v>0</v>
      </c>
      <c r="Q51" s="1105">
        <f t="shared" si="28"/>
        <v>0</v>
      </c>
      <c r="R51" s="1105">
        <f t="shared" si="28"/>
        <v>0</v>
      </c>
      <c r="S51" s="1105">
        <f t="shared" si="28"/>
        <v>0</v>
      </c>
      <c r="T51" s="1105">
        <f t="shared" si="28"/>
        <v>0</v>
      </c>
      <c r="U51" s="1105">
        <f t="shared" si="28"/>
        <v>0</v>
      </c>
      <c r="V51" s="1105">
        <f t="shared" si="28"/>
        <v>0</v>
      </c>
      <c r="W51" s="1105">
        <f t="shared" si="28"/>
        <v>0</v>
      </c>
      <c r="X51" s="1105">
        <f t="shared" si="28"/>
        <v>0</v>
      </c>
      <c r="Y51" s="1512">
        <f t="shared" ref="Y51:AB53" si="29">+I51+M51+Q51+U51</f>
        <v>444000000</v>
      </c>
      <c r="Z51" s="1512">
        <f t="shared" si="29"/>
        <v>393095718</v>
      </c>
      <c r="AA51" s="1512">
        <f t="shared" si="29"/>
        <v>293095718</v>
      </c>
      <c r="AB51" s="639">
        <f t="shared" si="29"/>
        <v>282624378</v>
      </c>
      <c r="AC51" s="606"/>
    </row>
    <row r="52" spans="1:29" ht="16.5" thickTop="1" thickBot="1">
      <c r="A52" s="612"/>
      <c r="B52" s="612"/>
      <c r="C52" s="612"/>
      <c r="D52" s="612"/>
      <c r="E52" s="613"/>
      <c r="F52" s="613"/>
      <c r="G52" s="612"/>
      <c r="H52" s="1492" t="s">
        <v>1742</v>
      </c>
      <c r="I52" s="1490">
        <f>+I53</f>
        <v>444000000</v>
      </c>
      <c r="J52" s="1490">
        <f t="shared" si="28"/>
        <v>393095718</v>
      </c>
      <c r="K52" s="1490">
        <f t="shared" si="28"/>
        <v>293095718</v>
      </c>
      <c r="L52" s="1490">
        <f t="shared" si="28"/>
        <v>282624378</v>
      </c>
      <c r="M52" s="1106">
        <f t="shared" si="28"/>
        <v>0</v>
      </c>
      <c r="N52" s="1106">
        <f t="shared" si="28"/>
        <v>0</v>
      </c>
      <c r="O52" s="1106">
        <f t="shared" si="28"/>
        <v>0</v>
      </c>
      <c r="P52" s="1106">
        <f t="shared" si="28"/>
        <v>0</v>
      </c>
      <c r="Q52" s="1106">
        <f t="shared" si="28"/>
        <v>0</v>
      </c>
      <c r="R52" s="1106">
        <f t="shared" si="28"/>
        <v>0</v>
      </c>
      <c r="S52" s="1106">
        <f t="shared" si="28"/>
        <v>0</v>
      </c>
      <c r="T52" s="1106">
        <f t="shared" si="28"/>
        <v>0</v>
      </c>
      <c r="U52" s="1106">
        <f t="shared" si="28"/>
        <v>0</v>
      </c>
      <c r="V52" s="1106">
        <f t="shared" si="28"/>
        <v>0</v>
      </c>
      <c r="W52" s="1106">
        <f t="shared" si="28"/>
        <v>0</v>
      </c>
      <c r="X52" s="1106">
        <f t="shared" si="28"/>
        <v>0</v>
      </c>
      <c r="Y52" s="1506">
        <f t="shared" si="29"/>
        <v>444000000</v>
      </c>
      <c r="Z52" s="1506">
        <f t="shared" si="29"/>
        <v>393095718</v>
      </c>
      <c r="AA52" s="1506">
        <f t="shared" si="29"/>
        <v>293095718</v>
      </c>
      <c r="AB52" s="617">
        <f t="shared" si="29"/>
        <v>282624378</v>
      </c>
      <c r="AC52" s="606"/>
    </row>
    <row r="53" spans="1:29" ht="16.5" thickTop="1" thickBot="1">
      <c r="A53" s="612"/>
      <c r="B53" s="612"/>
      <c r="C53" s="612"/>
      <c r="D53" s="612"/>
      <c r="E53" s="613"/>
      <c r="F53" s="613"/>
      <c r="G53" s="613"/>
      <c r="H53" s="1492" t="s">
        <v>1743</v>
      </c>
      <c r="I53" s="1490">
        <v>444000000</v>
      </c>
      <c r="J53" s="1490">
        <v>393095718</v>
      </c>
      <c r="K53" s="1490">
        <v>293095718</v>
      </c>
      <c r="L53" s="1490">
        <v>282624378</v>
      </c>
      <c r="M53" s="1106"/>
      <c r="N53" s="1106"/>
      <c r="O53" s="1106"/>
      <c r="P53" s="1106"/>
      <c r="Q53" s="1106"/>
      <c r="R53" s="1106"/>
      <c r="S53" s="1106"/>
      <c r="T53" s="1106"/>
      <c r="U53" s="1106"/>
      <c r="V53" s="1106"/>
      <c r="W53" s="1106"/>
      <c r="X53" s="1106"/>
      <c r="Y53" s="1506">
        <f t="shared" si="29"/>
        <v>444000000</v>
      </c>
      <c r="Z53" s="1506">
        <f t="shared" si="29"/>
        <v>393095718</v>
      </c>
      <c r="AA53" s="1506">
        <f t="shared" si="29"/>
        <v>293095718</v>
      </c>
      <c r="AB53" s="617">
        <f t="shared" si="29"/>
        <v>282624378</v>
      </c>
      <c r="AC53" s="606"/>
    </row>
    <row r="54" spans="1:29" ht="27" thickTop="1" thickBot="1">
      <c r="A54" s="612"/>
      <c r="B54" s="612"/>
      <c r="C54" s="612"/>
      <c r="D54" s="612"/>
      <c r="E54" s="613"/>
      <c r="F54" s="613"/>
      <c r="G54" s="613"/>
      <c r="H54" s="896" t="s">
        <v>2342</v>
      </c>
      <c r="I54" s="1490">
        <f>+I55</f>
        <v>200000000</v>
      </c>
      <c r="J54" s="1490">
        <f t="shared" ref="J54:AB56" si="30">+J55</f>
        <v>198279930</v>
      </c>
      <c r="K54" s="1490">
        <f t="shared" si="30"/>
        <v>198279930</v>
      </c>
      <c r="L54" s="1490">
        <f t="shared" si="30"/>
        <v>186603530</v>
      </c>
      <c r="M54" s="1106">
        <f t="shared" si="30"/>
        <v>0</v>
      </c>
      <c r="N54" s="1106">
        <f t="shared" si="30"/>
        <v>0</v>
      </c>
      <c r="O54" s="1106">
        <f t="shared" si="30"/>
        <v>0</v>
      </c>
      <c r="P54" s="1106">
        <f t="shared" si="30"/>
        <v>0</v>
      </c>
      <c r="Q54" s="1106">
        <f t="shared" si="30"/>
        <v>0</v>
      </c>
      <c r="R54" s="1106">
        <f t="shared" si="30"/>
        <v>0</v>
      </c>
      <c r="S54" s="1106">
        <f t="shared" si="30"/>
        <v>0</v>
      </c>
      <c r="T54" s="1106">
        <f t="shared" si="30"/>
        <v>0</v>
      </c>
      <c r="U54" s="1106">
        <f t="shared" si="30"/>
        <v>0</v>
      </c>
      <c r="V54" s="1106">
        <f t="shared" si="30"/>
        <v>0</v>
      </c>
      <c r="W54" s="1106">
        <f t="shared" si="30"/>
        <v>0</v>
      </c>
      <c r="X54" s="1106">
        <f t="shared" si="30"/>
        <v>0</v>
      </c>
      <c r="Y54" s="1106">
        <f t="shared" si="30"/>
        <v>200000000</v>
      </c>
      <c r="Z54" s="1106">
        <f t="shared" si="30"/>
        <v>198279930</v>
      </c>
      <c r="AA54" s="1106">
        <f t="shared" si="30"/>
        <v>198279930</v>
      </c>
      <c r="AB54" s="616">
        <f t="shared" si="30"/>
        <v>186603530</v>
      </c>
      <c r="AC54" s="606"/>
    </row>
    <row r="55" spans="1:29" ht="16.5" thickTop="1" thickBot="1">
      <c r="A55" s="637"/>
      <c r="B55" s="637"/>
      <c r="C55" s="637"/>
      <c r="D55" s="637"/>
      <c r="E55" s="637"/>
      <c r="F55" s="637"/>
      <c r="G55" s="637"/>
      <c r="H55" s="646" t="s">
        <v>1741</v>
      </c>
      <c r="I55" s="1490">
        <f>+I56</f>
        <v>200000000</v>
      </c>
      <c r="J55" s="1490">
        <f t="shared" si="30"/>
        <v>198279930</v>
      </c>
      <c r="K55" s="1490">
        <f t="shared" si="30"/>
        <v>198279930</v>
      </c>
      <c r="L55" s="1490">
        <f t="shared" si="30"/>
        <v>186603530</v>
      </c>
      <c r="M55" s="1105">
        <f t="shared" si="30"/>
        <v>0</v>
      </c>
      <c r="N55" s="1105">
        <f t="shared" si="30"/>
        <v>0</v>
      </c>
      <c r="O55" s="1105">
        <f t="shared" si="30"/>
        <v>0</v>
      </c>
      <c r="P55" s="1105">
        <f t="shared" si="30"/>
        <v>0</v>
      </c>
      <c r="Q55" s="1105">
        <f t="shared" si="30"/>
        <v>0</v>
      </c>
      <c r="R55" s="1105">
        <f t="shared" si="30"/>
        <v>0</v>
      </c>
      <c r="S55" s="1105">
        <f t="shared" si="30"/>
        <v>0</v>
      </c>
      <c r="T55" s="1105">
        <f t="shared" si="30"/>
        <v>0</v>
      </c>
      <c r="U55" s="1105">
        <f t="shared" si="30"/>
        <v>0</v>
      </c>
      <c r="V55" s="1105">
        <f t="shared" si="30"/>
        <v>0</v>
      </c>
      <c r="W55" s="1105">
        <f t="shared" si="30"/>
        <v>0</v>
      </c>
      <c r="X55" s="1105">
        <f t="shared" si="30"/>
        <v>0</v>
      </c>
      <c r="Y55" s="1512">
        <f t="shared" ref="Y55:AB57" si="31">+I55+M55+Q55+U55</f>
        <v>200000000</v>
      </c>
      <c r="Z55" s="1512">
        <f t="shared" si="31"/>
        <v>198279930</v>
      </c>
      <c r="AA55" s="1512">
        <f t="shared" si="31"/>
        <v>198279930</v>
      </c>
      <c r="AB55" s="639">
        <f t="shared" si="31"/>
        <v>186603530</v>
      </c>
      <c r="AC55" s="606"/>
    </row>
    <row r="56" spans="1:29" ht="16.5" thickTop="1" thickBot="1">
      <c r="A56" s="612"/>
      <c r="B56" s="612"/>
      <c r="C56" s="612"/>
      <c r="D56" s="612"/>
      <c r="E56" s="613"/>
      <c r="F56" s="613"/>
      <c r="G56" s="612"/>
      <c r="H56" s="647" t="s">
        <v>1742</v>
      </c>
      <c r="I56" s="1490">
        <f>+I57</f>
        <v>200000000</v>
      </c>
      <c r="J56" s="1106">
        <f t="shared" si="30"/>
        <v>198279930</v>
      </c>
      <c r="K56" s="1106">
        <f t="shared" si="30"/>
        <v>198279930</v>
      </c>
      <c r="L56" s="1106">
        <f t="shared" si="30"/>
        <v>186603530</v>
      </c>
      <c r="M56" s="1106">
        <f t="shared" si="30"/>
        <v>0</v>
      </c>
      <c r="N56" s="1106">
        <f t="shared" si="30"/>
        <v>0</v>
      </c>
      <c r="O56" s="1106">
        <f t="shared" si="30"/>
        <v>0</v>
      </c>
      <c r="P56" s="1106">
        <f t="shared" si="30"/>
        <v>0</v>
      </c>
      <c r="Q56" s="1106">
        <f t="shared" si="30"/>
        <v>0</v>
      </c>
      <c r="R56" s="1106">
        <f t="shared" si="30"/>
        <v>0</v>
      </c>
      <c r="S56" s="1106">
        <f t="shared" si="30"/>
        <v>0</v>
      </c>
      <c r="T56" s="1106">
        <f t="shared" si="30"/>
        <v>0</v>
      </c>
      <c r="U56" s="1106">
        <f t="shared" si="30"/>
        <v>0</v>
      </c>
      <c r="V56" s="1106">
        <f t="shared" si="30"/>
        <v>0</v>
      </c>
      <c r="W56" s="1106">
        <f t="shared" si="30"/>
        <v>0</v>
      </c>
      <c r="X56" s="1106">
        <f t="shared" si="30"/>
        <v>0</v>
      </c>
      <c r="Y56" s="1506">
        <f t="shared" si="31"/>
        <v>200000000</v>
      </c>
      <c r="Z56" s="1506">
        <f t="shared" si="31"/>
        <v>198279930</v>
      </c>
      <c r="AA56" s="1506">
        <f t="shared" si="31"/>
        <v>198279930</v>
      </c>
      <c r="AB56" s="617">
        <f t="shared" si="31"/>
        <v>186603530</v>
      </c>
      <c r="AC56" s="606"/>
    </row>
    <row r="57" spans="1:29" ht="16.5" thickTop="1" thickBot="1">
      <c r="A57" s="612"/>
      <c r="B57" s="612"/>
      <c r="C57" s="612"/>
      <c r="D57" s="612"/>
      <c r="E57" s="613"/>
      <c r="F57" s="613"/>
      <c r="G57" s="613"/>
      <c r="H57" s="647" t="s">
        <v>1743</v>
      </c>
      <c r="I57" s="1490">
        <v>200000000</v>
      </c>
      <c r="J57" s="1106">
        <v>198279930</v>
      </c>
      <c r="K57" s="1106">
        <v>198279930</v>
      </c>
      <c r="L57" s="1106">
        <v>186603530</v>
      </c>
      <c r="M57" s="1106"/>
      <c r="N57" s="1106"/>
      <c r="O57" s="1106"/>
      <c r="P57" s="1106"/>
      <c r="Q57" s="1106"/>
      <c r="R57" s="1106"/>
      <c r="S57" s="1106"/>
      <c r="T57" s="1106"/>
      <c r="U57" s="1106"/>
      <c r="V57" s="1106"/>
      <c r="W57" s="1106"/>
      <c r="X57" s="1106"/>
      <c r="Y57" s="1506">
        <f t="shared" si="31"/>
        <v>200000000</v>
      </c>
      <c r="Z57" s="1506">
        <f t="shared" si="31"/>
        <v>198279930</v>
      </c>
      <c r="AA57" s="1506">
        <f t="shared" si="31"/>
        <v>198279930</v>
      </c>
      <c r="AB57" s="617">
        <f t="shared" si="31"/>
        <v>186603530</v>
      </c>
      <c r="AC57" s="606"/>
    </row>
    <row r="58" spans="1:29" ht="16.5" thickTop="1" thickBot="1">
      <c r="A58" s="612"/>
      <c r="B58" s="612"/>
      <c r="C58" s="612"/>
      <c r="D58" s="612"/>
      <c r="E58" s="613"/>
      <c r="F58" s="613"/>
      <c r="G58" s="613"/>
      <c r="H58" s="1489" t="s">
        <v>2341</v>
      </c>
      <c r="I58" s="1490">
        <f>+I59</f>
        <v>100000000</v>
      </c>
      <c r="J58" s="1490">
        <f t="shared" ref="J58:AB64" si="32">+J59</f>
        <v>54512019</v>
      </c>
      <c r="K58" s="1490">
        <f t="shared" si="32"/>
        <v>54512019</v>
      </c>
      <c r="L58" s="1490">
        <f t="shared" si="32"/>
        <v>54512019</v>
      </c>
      <c r="M58" s="1106">
        <f t="shared" si="32"/>
        <v>0</v>
      </c>
      <c r="N58" s="1106">
        <f t="shared" si="32"/>
        <v>0</v>
      </c>
      <c r="O58" s="1106">
        <f t="shared" si="32"/>
        <v>0</v>
      </c>
      <c r="P58" s="1106">
        <f t="shared" si="32"/>
        <v>0</v>
      </c>
      <c r="Q58" s="1106">
        <f t="shared" si="32"/>
        <v>0</v>
      </c>
      <c r="R58" s="1106">
        <f t="shared" si="32"/>
        <v>0</v>
      </c>
      <c r="S58" s="1106">
        <f t="shared" si="32"/>
        <v>0</v>
      </c>
      <c r="T58" s="1106">
        <f t="shared" si="32"/>
        <v>0</v>
      </c>
      <c r="U58" s="1106">
        <f t="shared" si="32"/>
        <v>0</v>
      </c>
      <c r="V58" s="1106">
        <f t="shared" si="32"/>
        <v>0</v>
      </c>
      <c r="W58" s="1106">
        <f t="shared" si="32"/>
        <v>0</v>
      </c>
      <c r="X58" s="1106">
        <f t="shared" si="32"/>
        <v>0</v>
      </c>
      <c r="Y58" s="1106">
        <f t="shared" si="32"/>
        <v>100000000</v>
      </c>
      <c r="Z58" s="1106">
        <f t="shared" si="32"/>
        <v>54512019</v>
      </c>
      <c r="AA58" s="1106">
        <f t="shared" si="32"/>
        <v>54512019</v>
      </c>
      <c r="AB58" s="616">
        <f t="shared" si="32"/>
        <v>54512019</v>
      </c>
      <c r="AC58" s="606"/>
    </row>
    <row r="59" spans="1:29" ht="16.5" thickTop="1" thickBot="1">
      <c r="A59" s="637"/>
      <c r="B59" s="637"/>
      <c r="C59" s="637"/>
      <c r="D59" s="637"/>
      <c r="E59" s="637"/>
      <c r="F59" s="637"/>
      <c r="G59" s="637"/>
      <c r="H59" s="1098" t="s">
        <v>1741</v>
      </c>
      <c r="I59" s="1490">
        <f>+I60</f>
        <v>100000000</v>
      </c>
      <c r="J59" s="1490">
        <f t="shared" si="32"/>
        <v>54512019</v>
      </c>
      <c r="K59" s="1490">
        <f t="shared" si="32"/>
        <v>54512019</v>
      </c>
      <c r="L59" s="1490">
        <f t="shared" si="32"/>
        <v>54512019</v>
      </c>
      <c r="M59" s="1105">
        <f t="shared" si="32"/>
        <v>0</v>
      </c>
      <c r="N59" s="1105">
        <f t="shared" si="32"/>
        <v>0</v>
      </c>
      <c r="O59" s="1105">
        <f t="shared" si="32"/>
        <v>0</v>
      </c>
      <c r="P59" s="1105">
        <f t="shared" si="32"/>
        <v>0</v>
      </c>
      <c r="Q59" s="1105">
        <f t="shared" si="32"/>
        <v>0</v>
      </c>
      <c r="R59" s="1105">
        <f t="shared" si="32"/>
        <v>0</v>
      </c>
      <c r="S59" s="1105">
        <f t="shared" si="32"/>
        <v>0</v>
      </c>
      <c r="T59" s="1105">
        <f t="shared" si="32"/>
        <v>0</v>
      </c>
      <c r="U59" s="1105">
        <f t="shared" si="32"/>
        <v>0</v>
      </c>
      <c r="V59" s="1105">
        <f t="shared" si="32"/>
        <v>0</v>
      </c>
      <c r="W59" s="1105">
        <f t="shared" si="32"/>
        <v>0</v>
      </c>
      <c r="X59" s="1105">
        <f t="shared" si="32"/>
        <v>0</v>
      </c>
      <c r="Y59" s="1512">
        <f t="shared" ref="Y59:AB61" si="33">+I59+M59+Q59+U59</f>
        <v>100000000</v>
      </c>
      <c r="Z59" s="1512">
        <f t="shared" si="33"/>
        <v>54512019</v>
      </c>
      <c r="AA59" s="1512">
        <f t="shared" si="33"/>
        <v>54512019</v>
      </c>
      <c r="AB59" s="639">
        <f t="shared" si="33"/>
        <v>54512019</v>
      </c>
      <c r="AC59" s="606"/>
    </row>
    <row r="60" spans="1:29" ht="16.5" thickTop="1" thickBot="1">
      <c r="A60" s="612"/>
      <c r="B60" s="612"/>
      <c r="C60" s="612"/>
      <c r="D60" s="612"/>
      <c r="E60" s="613"/>
      <c r="F60" s="613"/>
      <c r="G60" s="612"/>
      <c r="H60" s="1098" t="s">
        <v>1742</v>
      </c>
      <c r="I60" s="1490">
        <f>+I61</f>
        <v>100000000</v>
      </c>
      <c r="J60" s="1490">
        <f t="shared" si="32"/>
        <v>54512019</v>
      </c>
      <c r="K60" s="1490">
        <f t="shared" si="32"/>
        <v>54512019</v>
      </c>
      <c r="L60" s="1490">
        <f t="shared" si="32"/>
        <v>54512019</v>
      </c>
      <c r="M60" s="1106">
        <f t="shared" si="32"/>
        <v>0</v>
      </c>
      <c r="N60" s="1106">
        <f t="shared" si="32"/>
        <v>0</v>
      </c>
      <c r="O60" s="1106">
        <f t="shared" si="32"/>
        <v>0</v>
      </c>
      <c r="P60" s="1106">
        <f t="shared" si="32"/>
        <v>0</v>
      </c>
      <c r="Q60" s="1106">
        <f t="shared" si="32"/>
        <v>0</v>
      </c>
      <c r="R60" s="1106">
        <f t="shared" si="32"/>
        <v>0</v>
      </c>
      <c r="S60" s="1106">
        <f t="shared" si="32"/>
        <v>0</v>
      </c>
      <c r="T60" s="1106">
        <f t="shared" si="32"/>
        <v>0</v>
      </c>
      <c r="U60" s="1106">
        <f t="shared" si="32"/>
        <v>0</v>
      </c>
      <c r="V60" s="1106">
        <f t="shared" si="32"/>
        <v>0</v>
      </c>
      <c r="W60" s="1106">
        <f t="shared" si="32"/>
        <v>0</v>
      </c>
      <c r="X60" s="1106">
        <f t="shared" si="32"/>
        <v>0</v>
      </c>
      <c r="Y60" s="1506">
        <f t="shared" si="33"/>
        <v>100000000</v>
      </c>
      <c r="Z60" s="1506">
        <f t="shared" si="33"/>
        <v>54512019</v>
      </c>
      <c r="AA60" s="1506">
        <f t="shared" si="33"/>
        <v>54512019</v>
      </c>
      <c r="AB60" s="617">
        <f t="shared" si="33"/>
        <v>54512019</v>
      </c>
      <c r="AC60" s="606"/>
    </row>
    <row r="61" spans="1:29" ht="16.5" thickTop="1" thickBot="1">
      <c r="A61" s="612"/>
      <c r="B61" s="612"/>
      <c r="C61" s="612"/>
      <c r="D61" s="612"/>
      <c r="E61" s="613"/>
      <c r="F61" s="613"/>
      <c r="G61" s="613"/>
      <c r="H61" s="1098" t="s">
        <v>1743</v>
      </c>
      <c r="I61" s="1490">
        <v>100000000</v>
      </c>
      <c r="J61" s="1490">
        <v>54512019</v>
      </c>
      <c r="K61" s="1490">
        <v>54512019</v>
      </c>
      <c r="L61" s="1490">
        <v>54512019</v>
      </c>
      <c r="M61" s="1106"/>
      <c r="N61" s="1106"/>
      <c r="O61" s="1106"/>
      <c r="P61" s="1106"/>
      <c r="Q61" s="1106"/>
      <c r="R61" s="1106"/>
      <c r="S61" s="1106"/>
      <c r="T61" s="1106"/>
      <c r="U61" s="1106"/>
      <c r="V61" s="1106"/>
      <c r="W61" s="1106"/>
      <c r="X61" s="1106"/>
      <c r="Y61" s="1506">
        <f t="shared" si="33"/>
        <v>100000000</v>
      </c>
      <c r="Z61" s="1506">
        <f t="shared" si="33"/>
        <v>54512019</v>
      </c>
      <c r="AA61" s="1506">
        <f t="shared" si="33"/>
        <v>54512019</v>
      </c>
      <c r="AB61" s="617">
        <f t="shared" si="33"/>
        <v>54512019</v>
      </c>
      <c r="AC61" s="606"/>
    </row>
    <row r="62" spans="1:29" ht="27" thickTop="1" thickBot="1">
      <c r="A62" s="612"/>
      <c r="B62" s="612"/>
      <c r="C62" s="612"/>
      <c r="D62" s="612"/>
      <c r="E62" s="613"/>
      <c r="F62" s="613"/>
      <c r="G62" s="613"/>
      <c r="H62" s="896" t="s">
        <v>2343</v>
      </c>
      <c r="I62" s="1490">
        <f>+I63</f>
        <v>682000000</v>
      </c>
      <c r="J62" s="1490">
        <f t="shared" ref="J62:AB62" si="34">+J63</f>
        <v>440096274</v>
      </c>
      <c r="K62" s="1490">
        <f t="shared" si="34"/>
        <v>177235274</v>
      </c>
      <c r="L62" s="1490">
        <f t="shared" si="34"/>
        <v>173452207</v>
      </c>
      <c r="M62" s="1106">
        <f t="shared" si="34"/>
        <v>0</v>
      </c>
      <c r="N62" s="1106">
        <f t="shared" si="34"/>
        <v>0</v>
      </c>
      <c r="O62" s="1106">
        <f t="shared" si="34"/>
        <v>0</v>
      </c>
      <c r="P62" s="1106">
        <f t="shared" si="34"/>
        <v>0</v>
      </c>
      <c r="Q62" s="1106">
        <f t="shared" si="34"/>
        <v>0</v>
      </c>
      <c r="R62" s="1106">
        <f t="shared" si="34"/>
        <v>0</v>
      </c>
      <c r="S62" s="1106">
        <f t="shared" si="34"/>
        <v>0</v>
      </c>
      <c r="T62" s="1106">
        <f t="shared" si="34"/>
        <v>0</v>
      </c>
      <c r="U62" s="1106">
        <f t="shared" si="34"/>
        <v>0</v>
      </c>
      <c r="V62" s="1106">
        <f t="shared" si="34"/>
        <v>0</v>
      </c>
      <c r="W62" s="1106">
        <f t="shared" si="34"/>
        <v>0</v>
      </c>
      <c r="X62" s="1106">
        <f t="shared" si="34"/>
        <v>0</v>
      </c>
      <c r="Y62" s="1106">
        <f t="shared" si="34"/>
        <v>682000000</v>
      </c>
      <c r="Z62" s="1106">
        <f t="shared" si="34"/>
        <v>440096274</v>
      </c>
      <c r="AA62" s="1106">
        <f t="shared" si="34"/>
        <v>177235274</v>
      </c>
      <c r="AB62" s="616">
        <f t="shared" si="34"/>
        <v>173452207</v>
      </c>
      <c r="AC62" s="606"/>
    </row>
    <row r="63" spans="1:29" ht="16.5" thickTop="1" thickBot="1">
      <c r="A63" s="637"/>
      <c r="B63" s="637"/>
      <c r="C63" s="637"/>
      <c r="D63" s="637"/>
      <c r="E63" s="637"/>
      <c r="F63" s="637"/>
      <c r="G63" s="637"/>
      <c r="H63" s="646" t="s">
        <v>1741</v>
      </c>
      <c r="I63" s="1490">
        <f>+I64</f>
        <v>682000000</v>
      </c>
      <c r="J63" s="1105">
        <f t="shared" si="32"/>
        <v>440096274</v>
      </c>
      <c r="K63" s="1105">
        <f t="shared" si="32"/>
        <v>177235274</v>
      </c>
      <c r="L63" s="1105">
        <f t="shared" si="32"/>
        <v>173452207</v>
      </c>
      <c r="M63" s="1105">
        <f t="shared" si="32"/>
        <v>0</v>
      </c>
      <c r="N63" s="1105">
        <f t="shared" si="32"/>
        <v>0</v>
      </c>
      <c r="O63" s="1105">
        <f t="shared" si="32"/>
        <v>0</v>
      </c>
      <c r="P63" s="1105">
        <f t="shared" si="32"/>
        <v>0</v>
      </c>
      <c r="Q63" s="1105">
        <f t="shared" si="32"/>
        <v>0</v>
      </c>
      <c r="R63" s="1105">
        <f t="shared" si="32"/>
        <v>0</v>
      </c>
      <c r="S63" s="1105">
        <f t="shared" si="32"/>
        <v>0</v>
      </c>
      <c r="T63" s="1105">
        <f t="shared" si="32"/>
        <v>0</v>
      </c>
      <c r="U63" s="1105">
        <f t="shared" si="32"/>
        <v>0</v>
      </c>
      <c r="V63" s="1105">
        <f t="shared" si="32"/>
        <v>0</v>
      </c>
      <c r="W63" s="1105">
        <f t="shared" si="32"/>
        <v>0</v>
      </c>
      <c r="X63" s="1105">
        <f t="shared" si="32"/>
        <v>0</v>
      </c>
      <c r="Y63" s="1512">
        <f t="shared" ref="Y63:AB65" si="35">+I63+M63+Q63+U63</f>
        <v>682000000</v>
      </c>
      <c r="Z63" s="1512">
        <f t="shared" si="35"/>
        <v>440096274</v>
      </c>
      <c r="AA63" s="1512">
        <f t="shared" si="35"/>
        <v>177235274</v>
      </c>
      <c r="AB63" s="639">
        <f t="shared" si="35"/>
        <v>173452207</v>
      </c>
      <c r="AC63" s="606"/>
    </row>
    <row r="64" spans="1:29" ht="16.5" thickTop="1" thickBot="1">
      <c r="A64" s="612"/>
      <c r="B64" s="612"/>
      <c r="C64" s="612"/>
      <c r="D64" s="612"/>
      <c r="E64" s="613"/>
      <c r="F64" s="613"/>
      <c r="G64" s="612"/>
      <c r="H64" s="647" t="s">
        <v>1742</v>
      </c>
      <c r="I64" s="1490">
        <f>+I65</f>
        <v>682000000</v>
      </c>
      <c r="J64" s="1106">
        <f t="shared" si="32"/>
        <v>440096274</v>
      </c>
      <c r="K64" s="1106">
        <f t="shared" si="32"/>
        <v>177235274</v>
      </c>
      <c r="L64" s="1106">
        <f t="shared" si="32"/>
        <v>173452207</v>
      </c>
      <c r="M64" s="1106">
        <f t="shared" si="32"/>
        <v>0</v>
      </c>
      <c r="N64" s="1106">
        <f t="shared" si="32"/>
        <v>0</v>
      </c>
      <c r="O64" s="1106">
        <f t="shared" si="32"/>
        <v>0</v>
      </c>
      <c r="P64" s="1106">
        <f t="shared" si="32"/>
        <v>0</v>
      </c>
      <c r="Q64" s="1106">
        <f t="shared" si="32"/>
        <v>0</v>
      </c>
      <c r="R64" s="1106">
        <f t="shared" si="32"/>
        <v>0</v>
      </c>
      <c r="S64" s="1106">
        <f t="shared" si="32"/>
        <v>0</v>
      </c>
      <c r="T64" s="1106">
        <f t="shared" si="32"/>
        <v>0</v>
      </c>
      <c r="U64" s="1106">
        <f t="shared" si="32"/>
        <v>0</v>
      </c>
      <c r="V64" s="1106">
        <f t="shared" si="32"/>
        <v>0</v>
      </c>
      <c r="W64" s="1106">
        <f t="shared" si="32"/>
        <v>0</v>
      </c>
      <c r="X64" s="1106">
        <f t="shared" si="32"/>
        <v>0</v>
      </c>
      <c r="Y64" s="1506">
        <f t="shared" si="35"/>
        <v>682000000</v>
      </c>
      <c r="Z64" s="1506">
        <f t="shared" si="35"/>
        <v>440096274</v>
      </c>
      <c r="AA64" s="1506">
        <f t="shared" si="35"/>
        <v>177235274</v>
      </c>
      <c r="AB64" s="617">
        <f t="shared" si="35"/>
        <v>173452207</v>
      </c>
      <c r="AC64" s="606"/>
    </row>
    <row r="65" spans="1:29" ht="16.5" thickTop="1" thickBot="1">
      <c r="A65" s="612"/>
      <c r="B65" s="612"/>
      <c r="C65" s="612"/>
      <c r="D65" s="612"/>
      <c r="E65" s="613"/>
      <c r="F65" s="613"/>
      <c r="G65" s="613"/>
      <c r="H65" s="647" t="s">
        <v>1743</v>
      </c>
      <c r="I65" s="1490">
        <v>682000000</v>
      </c>
      <c r="J65" s="1106">
        <v>440096274</v>
      </c>
      <c r="K65" s="1106">
        <v>177235274</v>
      </c>
      <c r="L65" s="1106">
        <v>173452207</v>
      </c>
      <c r="M65" s="1106"/>
      <c r="N65" s="1106"/>
      <c r="O65" s="1106"/>
      <c r="P65" s="1106"/>
      <c r="Q65" s="1106"/>
      <c r="R65" s="1106"/>
      <c r="S65" s="1106"/>
      <c r="T65" s="1106"/>
      <c r="U65" s="1106"/>
      <c r="V65" s="1106"/>
      <c r="W65" s="1106"/>
      <c r="X65" s="1106"/>
      <c r="Y65" s="1506">
        <f t="shared" si="35"/>
        <v>682000000</v>
      </c>
      <c r="Z65" s="1506">
        <f t="shared" si="35"/>
        <v>440096274</v>
      </c>
      <c r="AA65" s="1506">
        <f t="shared" si="35"/>
        <v>177235274</v>
      </c>
      <c r="AB65" s="617">
        <f t="shared" si="35"/>
        <v>173452207</v>
      </c>
      <c r="AC65" s="606"/>
    </row>
    <row r="66" spans="1:29" s="635" customFormat="1" ht="27" thickTop="1" thickBot="1">
      <c r="A66" s="624"/>
      <c r="B66" s="624"/>
      <c r="C66" s="624"/>
      <c r="D66" s="624"/>
      <c r="E66" s="624"/>
      <c r="F66" s="624"/>
      <c r="G66" s="624"/>
      <c r="H66" s="896" t="s">
        <v>2344</v>
      </c>
      <c r="I66" s="1490">
        <f>+I67</f>
        <v>1476000000</v>
      </c>
      <c r="J66" s="1490">
        <f t="shared" ref="J66:X72" si="36">+J67</f>
        <v>1428142367</v>
      </c>
      <c r="K66" s="1490">
        <f t="shared" si="36"/>
        <v>1155427704.2</v>
      </c>
      <c r="L66" s="1490">
        <f t="shared" si="36"/>
        <v>1155427704.2</v>
      </c>
      <c r="M66" s="1490">
        <f t="shared" si="36"/>
        <v>0</v>
      </c>
      <c r="N66" s="1490">
        <f t="shared" si="36"/>
        <v>0</v>
      </c>
      <c r="O66" s="1490">
        <f t="shared" si="36"/>
        <v>0</v>
      </c>
      <c r="P66" s="1490">
        <f t="shared" si="36"/>
        <v>0</v>
      </c>
      <c r="Q66" s="1490">
        <f t="shared" si="36"/>
        <v>0</v>
      </c>
      <c r="R66" s="1490">
        <f t="shared" si="36"/>
        <v>0</v>
      </c>
      <c r="S66" s="1490">
        <f t="shared" si="36"/>
        <v>0</v>
      </c>
      <c r="T66" s="1490">
        <f t="shared" si="36"/>
        <v>0</v>
      </c>
      <c r="U66" s="1490">
        <f t="shared" si="36"/>
        <v>0</v>
      </c>
      <c r="V66" s="1490">
        <f t="shared" si="36"/>
        <v>0</v>
      </c>
      <c r="W66" s="1490">
        <f t="shared" si="36"/>
        <v>0</v>
      </c>
      <c r="X66" s="1490">
        <f t="shared" si="36"/>
        <v>0</v>
      </c>
      <c r="Y66" s="1509">
        <f t="shared" si="27"/>
        <v>1476000000</v>
      </c>
      <c r="Z66" s="1509">
        <f t="shared" si="27"/>
        <v>1428142367</v>
      </c>
      <c r="AA66" s="1509">
        <f t="shared" si="27"/>
        <v>1155427704.2</v>
      </c>
      <c r="AB66" s="628">
        <f t="shared" si="27"/>
        <v>1155427704.2</v>
      </c>
      <c r="AC66" s="1095"/>
    </row>
    <row r="67" spans="1:29" ht="16.5" thickTop="1" thickBot="1">
      <c r="A67" s="637"/>
      <c r="B67" s="637"/>
      <c r="C67" s="637"/>
      <c r="D67" s="637"/>
      <c r="E67" s="637"/>
      <c r="F67" s="637"/>
      <c r="G67" s="637"/>
      <c r="H67" s="646" t="s">
        <v>1741</v>
      </c>
      <c r="I67" s="1490">
        <f>+I68</f>
        <v>1476000000</v>
      </c>
      <c r="J67" s="1490">
        <f t="shared" si="36"/>
        <v>1428142367</v>
      </c>
      <c r="K67" s="1490">
        <f t="shared" si="36"/>
        <v>1155427704.2</v>
      </c>
      <c r="L67" s="1490">
        <f t="shared" si="36"/>
        <v>1155427704.2</v>
      </c>
      <c r="M67" s="1105">
        <f t="shared" si="36"/>
        <v>0</v>
      </c>
      <c r="N67" s="1105">
        <f t="shared" si="36"/>
        <v>0</v>
      </c>
      <c r="O67" s="1105">
        <f t="shared" si="36"/>
        <v>0</v>
      </c>
      <c r="P67" s="1105">
        <f t="shared" si="36"/>
        <v>0</v>
      </c>
      <c r="Q67" s="1105">
        <f t="shared" si="36"/>
        <v>0</v>
      </c>
      <c r="R67" s="1105">
        <f t="shared" si="36"/>
        <v>0</v>
      </c>
      <c r="S67" s="1105">
        <f t="shared" si="36"/>
        <v>0</v>
      </c>
      <c r="T67" s="1105">
        <f t="shared" si="36"/>
        <v>0</v>
      </c>
      <c r="U67" s="1105">
        <f t="shared" si="36"/>
        <v>0</v>
      </c>
      <c r="V67" s="1105">
        <f t="shared" si="36"/>
        <v>0</v>
      </c>
      <c r="W67" s="1105">
        <f t="shared" si="36"/>
        <v>0</v>
      </c>
      <c r="X67" s="1105">
        <f t="shared" si="36"/>
        <v>0</v>
      </c>
      <c r="Y67" s="1512">
        <f t="shared" si="27"/>
        <v>1476000000</v>
      </c>
      <c r="Z67" s="1512">
        <f t="shared" si="27"/>
        <v>1428142367</v>
      </c>
      <c r="AA67" s="1512">
        <f t="shared" si="27"/>
        <v>1155427704.2</v>
      </c>
      <c r="AB67" s="639">
        <f t="shared" si="27"/>
        <v>1155427704.2</v>
      </c>
      <c r="AC67" s="606"/>
    </row>
    <row r="68" spans="1:29" ht="16.5" thickTop="1" thickBot="1">
      <c r="A68" s="612"/>
      <c r="B68" s="612"/>
      <c r="C68" s="612"/>
      <c r="D68" s="612"/>
      <c r="E68" s="613"/>
      <c r="F68" s="613"/>
      <c r="G68" s="612"/>
      <c r="H68" s="647" t="s">
        <v>1742</v>
      </c>
      <c r="I68" s="1490">
        <f>+I69</f>
        <v>1476000000</v>
      </c>
      <c r="J68" s="1490">
        <f t="shared" si="36"/>
        <v>1428142367</v>
      </c>
      <c r="K68" s="1490">
        <f t="shared" si="36"/>
        <v>1155427704.2</v>
      </c>
      <c r="L68" s="1490">
        <f t="shared" si="36"/>
        <v>1155427704.2</v>
      </c>
      <c r="M68" s="1106">
        <f t="shared" si="36"/>
        <v>0</v>
      </c>
      <c r="N68" s="1106">
        <f t="shared" si="36"/>
        <v>0</v>
      </c>
      <c r="O68" s="1106">
        <f t="shared" si="36"/>
        <v>0</v>
      </c>
      <c r="P68" s="1106">
        <f t="shared" si="36"/>
        <v>0</v>
      </c>
      <c r="Q68" s="1106">
        <f t="shared" si="36"/>
        <v>0</v>
      </c>
      <c r="R68" s="1106">
        <f t="shared" si="36"/>
        <v>0</v>
      </c>
      <c r="S68" s="1106">
        <f t="shared" si="36"/>
        <v>0</v>
      </c>
      <c r="T68" s="1106">
        <f t="shared" si="36"/>
        <v>0</v>
      </c>
      <c r="U68" s="1106">
        <f t="shared" si="36"/>
        <v>0</v>
      </c>
      <c r="V68" s="1106">
        <f t="shared" si="36"/>
        <v>0</v>
      </c>
      <c r="W68" s="1106">
        <f t="shared" si="36"/>
        <v>0</v>
      </c>
      <c r="X68" s="1106">
        <f t="shared" si="36"/>
        <v>0</v>
      </c>
      <c r="Y68" s="1506">
        <f t="shared" si="27"/>
        <v>1476000000</v>
      </c>
      <c r="Z68" s="1506">
        <f t="shared" si="27"/>
        <v>1428142367</v>
      </c>
      <c r="AA68" s="1506">
        <f t="shared" si="27"/>
        <v>1155427704.2</v>
      </c>
      <c r="AB68" s="617">
        <f t="shared" si="27"/>
        <v>1155427704.2</v>
      </c>
      <c r="AC68" s="606"/>
    </row>
    <row r="69" spans="1:29" ht="16.5" thickTop="1" thickBot="1">
      <c r="A69" s="612"/>
      <c r="B69" s="612"/>
      <c r="C69" s="612"/>
      <c r="D69" s="612"/>
      <c r="E69" s="613"/>
      <c r="F69" s="613"/>
      <c r="G69" s="612"/>
      <c r="H69" s="647" t="s">
        <v>1743</v>
      </c>
      <c r="I69" s="1490">
        <v>1476000000</v>
      </c>
      <c r="J69" s="1490">
        <v>1428142367</v>
      </c>
      <c r="K69" s="1490">
        <v>1155427704.2</v>
      </c>
      <c r="L69" s="1490">
        <v>1155427704.2</v>
      </c>
      <c r="M69" s="1106"/>
      <c r="N69" s="1106"/>
      <c r="O69" s="1106"/>
      <c r="P69" s="1106"/>
      <c r="Q69" s="1106"/>
      <c r="R69" s="1106"/>
      <c r="S69" s="1106"/>
      <c r="T69" s="1106"/>
      <c r="U69" s="1106"/>
      <c r="V69" s="1106"/>
      <c r="W69" s="1106"/>
      <c r="X69" s="1106"/>
      <c r="Y69" s="1506">
        <f t="shared" si="27"/>
        <v>1476000000</v>
      </c>
      <c r="Z69" s="1506">
        <f t="shared" si="27"/>
        <v>1428142367</v>
      </c>
      <c r="AA69" s="1506">
        <f t="shared" si="27"/>
        <v>1155427704.2</v>
      </c>
      <c r="AB69" s="617">
        <f t="shared" si="27"/>
        <v>1155427704.2</v>
      </c>
      <c r="AC69" s="606"/>
    </row>
    <row r="70" spans="1:29" s="635" customFormat="1" ht="27" thickTop="1" thickBot="1">
      <c r="A70" s="624"/>
      <c r="B70" s="624"/>
      <c r="C70" s="624"/>
      <c r="D70" s="624"/>
      <c r="E70" s="624"/>
      <c r="F70" s="624"/>
      <c r="G70" s="624"/>
      <c r="H70" s="896" t="s">
        <v>2396</v>
      </c>
      <c r="I70" s="1490">
        <f>+I71</f>
        <v>0</v>
      </c>
      <c r="J70" s="1490">
        <f t="shared" ref="J70:L70" si="37">+J71</f>
        <v>0</v>
      </c>
      <c r="K70" s="1490">
        <f t="shared" si="37"/>
        <v>0</v>
      </c>
      <c r="L70" s="1490">
        <f t="shared" si="37"/>
        <v>0</v>
      </c>
      <c r="M70" s="1490">
        <f t="shared" si="36"/>
        <v>5000000000</v>
      </c>
      <c r="N70" s="1490">
        <f t="shared" si="36"/>
        <v>4347761000</v>
      </c>
      <c r="O70" s="1490">
        <f t="shared" si="36"/>
        <v>0</v>
      </c>
      <c r="P70" s="1490">
        <f t="shared" si="36"/>
        <v>0</v>
      </c>
      <c r="Q70" s="1490">
        <f t="shared" si="36"/>
        <v>0</v>
      </c>
      <c r="R70" s="1490">
        <f t="shared" si="36"/>
        <v>0</v>
      </c>
      <c r="S70" s="1490">
        <f t="shared" si="36"/>
        <v>0</v>
      </c>
      <c r="T70" s="1490">
        <f t="shared" si="36"/>
        <v>0</v>
      </c>
      <c r="U70" s="1490">
        <f t="shared" si="36"/>
        <v>0</v>
      </c>
      <c r="V70" s="1490">
        <f t="shared" si="36"/>
        <v>0</v>
      </c>
      <c r="W70" s="1490">
        <f t="shared" si="36"/>
        <v>0</v>
      </c>
      <c r="X70" s="1490">
        <f t="shared" si="36"/>
        <v>0</v>
      </c>
      <c r="Y70" s="1509">
        <f t="shared" si="27"/>
        <v>5000000000</v>
      </c>
      <c r="Z70" s="1509">
        <f t="shared" si="27"/>
        <v>4347761000</v>
      </c>
      <c r="AA70" s="1509">
        <f t="shared" si="27"/>
        <v>0</v>
      </c>
      <c r="AB70" s="628">
        <f t="shared" si="27"/>
        <v>0</v>
      </c>
      <c r="AC70" s="1095"/>
    </row>
    <row r="71" spans="1:29" ht="16.5" thickTop="1" thickBot="1">
      <c r="A71" s="637"/>
      <c r="B71" s="637"/>
      <c r="C71" s="637"/>
      <c r="D71" s="637"/>
      <c r="E71" s="637"/>
      <c r="F71" s="637"/>
      <c r="G71" s="637"/>
      <c r="H71" s="646" t="s">
        <v>1741</v>
      </c>
      <c r="I71" s="1490">
        <f>+I72</f>
        <v>0</v>
      </c>
      <c r="J71" s="1105">
        <f t="shared" si="36"/>
        <v>0</v>
      </c>
      <c r="K71" s="1105">
        <f t="shared" si="36"/>
        <v>0</v>
      </c>
      <c r="L71" s="1105">
        <f t="shared" si="36"/>
        <v>0</v>
      </c>
      <c r="M71" s="1105">
        <f t="shared" si="36"/>
        <v>5000000000</v>
      </c>
      <c r="N71" s="1105">
        <f t="shared" si="36"/>
        <v>4347761000</v>
      </c>
      <c r="O71" s="1105">
        <f t="shared" si="36"/>
        <v>0</v>
      </c>
      <c r="P71" s="1105">
        <f t="shared" si="36"/>
        <v>0</v>
      </c>
      <c r="Q71" s="1105">
        <f t="shared" si="36"/>
        <v>0</v>
      </c>
      <c r="R71" s="1105">
        <f t="shared" si="36"/>
        <v>0</v>
      </c>
      <c r="S71" s="1105">
        <f t="shared" si="36"/>
        <v>0</v>
      </c>
      <c r="T71" s="1105">
        <f t="shared" si="36"/>
        <v>0</v>
      </c>
      <c r="U71" s="1105">
        <f t="shared" si="36"/>
        <v>0</v>
      </c>
      <c r="V71" s="1105">
        <f t="shared" si="36"/>
        <v>0</v>
      </c>
      <c r="W71" s="1105">
        <f t="shared" si="36"/>
        <v>0</v>
      </c>
      <c r="X71" s="1105">
        <f t="shared" si="36"/>
        <v>0</v>
      </c>
      <c r="Y71" s="1512">
        <f t="shared" si="27"/>
        <v>5000000000</v>
      </c>
      <c r="Z71" s="1512">
        <f t="shared" si="27"/>
        <v>4347761000</v>
      </c>
      <c r="AA71" s="1512">
        <f t="shared" si="27"/>
        <v>0</v>
      </c>
      <c r="AB71" s="639">
        <f t="shared" si="27"/>
        <v>0</v>
      </c>
      <c r="AC71" s="606"/>
    </row>
    <row r="72" spans="1:29" ht="16.5" thickTop="1" thickBot="1">
      <c r="A72" s="612"/>
      <c r="B72" s="612"/>
      <c r="C72" s="612"/>
      <c r="D72" s="612"/>
      <c r="E72" s="613"/>
      <c r="F72" s="613"/>
      <c r="G72" s="612"/>
      <c r="H72" s="647" t="s">
        <v>1742</v>
      </c>
      <c r="I72" s="1490">
        <f>+I73</f>
        <v>0</v>
      </c>
      <c r="J72" s="1106">
        <f t="shared" si="36"/>
        <v>0</v>
      </c>
      <c r="K72" s="1106">
        <f t="shared" si="36"/>
        <v>0</v>
      </c>
      <c r="L72" s="1106">
        <f t="shared" si="36"/>
        <v>0</v>
      </c>
      <c r="M72" s="1106">
        <f t="shared" si="36"/>
        <v>5000000000</v>
      </c>
      <c r="N72" s="1106">
        <f t="shared" si="36"/>
        <v>4347761000</v>
      </c>
      <c r="O72" s="1106">
        <f t="shared" si="36"/>
        <v>0</v>
      </c>
      <c r="P72" s="1106">
        <f t="shared" si="36"/>
        <v>0</v>
      </c>
      <c r="Q72" s="1106">
        <f t="shared" si="36"/>
        <v>0</v>
      </c>
      <c r="R72" s="1106">
        <f t="shared" si="36"/>
        <v>0</v>
      </c>
      <c r="S72" s="1106">
        <f t="shared" si="36"/>
        <v>0</v>
      </c>
      <c r="T72" s="1106">
        <f t="shared" si="36"/>
        <v>0</v>
      </c>
      <c r="U72" s="1106">
        <f t="shared" si="36"/>
        <v>0</v>
      </c>
      <c r="V72" s="1106">
        <f t="shared" si="36"/>
        <v>0</v>
      </c>
      <c r="W72" s="1106">
        <f t="shared" si="36"/>
        <v>0</v>
      </c>
      <c r="X72" s="1106">
        <f t="shared" si="36"/>
        <v>0</v>
      </c>
      <c r="Y72" s="1506">
        <f t="shared" si="27"/>
        <v>5000000000</v>
      </c>
      <c r="Z72" s="1506">
        <f t="shared" si="27"/>
        <v>4347761000</v>
      </c>
      <c r="AA72" s="1506">
        <f t="shared" si="27"/>
        <v>0</v>
      </c>
      <c r="AB72" s="617">
        <f t="shared" si="27"/>
        <v>0</v>
      </c>
      <c r="AC72" s="606"/>
    </row>
    <row r="73" spans="1:29" ht="16.5" thickTop="1" thickBot="1">
      <c r="A73" s="612"/>
      <c r="B73" s="612"/>
      <c r="C73" s="612"/>
      <c r="D73" s="612"/>
      <c r="E73" s="613"/>
      <c r="F73" s="613"/>
      <c r="G73" s="612"/>
      <c r="H73" s="647" t="s">
        <v>1743</v>
      </c>
      <c r="I73" s="1490"/>
      <c r="J73" s="1106"/>
      <c r="K73" s="1106"/>
      <c r="L73" s="1106"/>
      <c r="M73" s="1106">
        <v>5000000000</v>
      </c>
      <c r="N73" s="1106">
        <v>4347761000</v>
      </c>
      <c r="O73" s="1106">
        <v>0</v>
      </c>
      <c r="P73" s="1106">
        <v>0</v>
      </c>
      <c r="Q73" s="1106"/>
      <c r="R73" s="1106"/>
      <c r="S73" s="1106"/>
      <c r="T73" s="1106"/>
      <c r="U73" s="1106"/>
      <c r="V73" s="1106"/>
      <c r="W73" s="1106"/>
      <c r="X73" s="1106"/>
      <c r="Y73" s="1506">
        <f t="shared" si="27"/>
        <v>5000000000</v>
      </c>
      <c r="Z73" s="1506">
        <f t="shared" si="27"/>
        <v>4347761000</v>
      </c>
      <c r="AA73" s="1506">
        <f t="shared" si="27"/>
        <v>0</v>
      </c>
      <c r="AB73" s="617">
        <f t="shared" si="27"/>
        <v>0</v>
      </c>
      <c r="AC73" s="606"/>
    </row>
    <row r="74" spans="1:29" s="635" customFormat="1" ht="16.5" thickTop="1" thickBot="1">
      <c r="A74" s="624"/>
      <c r="B74" s="624"/>
      <c r="C74" s="624"/>
      <c r="D74" s="624"/>
      <c r="E74" s="624"/>
      <c r="F74" s="624"/>
      <c r="G74" s="624"/>
      <c r="H74" s="1094" t="s">
        <v>2345</v>
      </c>
      <c r="I74" s="1500">
        <f>+I75</f>
        <v>5236000000</v>
      </c>
      <c r="J74" s="1500">
        <f t="shared" ref="J74:X77" si="38">+J75</f>
        <v>4931582636.2600002</v>
      </c>
      <c r="K74" s="1500">
        <f t="shared" si="38"/>
        <v>3615582636.2600002</v>
      </c>
      <c r="L74" s="1500">
        <f t="shared" si="38"/>
        <v>3333046705.7600002</v>
      </c>
      <c r="M74" s="1500">
        <f t="shared" ref="M74:AA74" si="39">+M75+M142</f>
        <v>0</v>
      </c>
      <c r="N74" s="1500">
        <f t="shared" si="39"/>
        <v>0</v>
      </c>
      <c r="O74" s="1500">
        <f t="shared" si="39"/>
        <v>0</v>
      </c>
      <c r="P74" s="1500">
        <f t="shared" si="39"/>
        <v>0</v>
      </c>
      <c r="Q74" s="1500">
        <f t="shared" si="39"/>
        <v>0</v>
      </c>
      <c r="R74" s="1500">
        <f t="shared" si="39"/>
        <v>0</v>
      </c>
      <c r="S74" s="1500">
        <f t="shared" si="39"/>
        <v>0</v>
      </c>
      <c r="T74" s="1500">
        <f t="shared" si="39"/>
        <v>0</v>
      </c>
      <c r="U74" s="1500">
        <f t="shared" si="39"/>
        <v>0</v>
      </c>
      <c r="V74" s="1500">
        <f t="shared" si="39"/>
        <v>0</v>
      </c>
      <c r="W74" s="1500">
        <f t="shared" si="39"/>
        <v>0</v>
      </c>
      <c r="X74" s="1500">
        <f t="shared" si="39"/>
        <v>0</v>
      </c>
      <c r="Y74" s="1517">
        <f t="shared" si="27"/>
        <v>5236000000</v>
      </c>
      <c r="Z74" s="1517">
        <f t="shared" si="27"/>
        <v>4931582636.2600002</v>
      </c>
      <c r="AA74" s="1517">
        <f t="shared" si="27"/>
        <v>3615582636.2600002</v>
      </c>
      <c r="AB74" s="1096">
        <f t="shared" si="27"/>
        <v>3333046705.7600002</v>
      </c>
      <c r="AC74" s="1095"/>
    </row>
    <row r="75" spans="1:29" s="635" customFormat="1" ht="27" thickTop="1" thickBot="1">
      <c r="A75" s="624"/>
      <c r="B75" s="624"/>
      <c r="C75" s="624"/>
      <c r="D75" s="624"/>
      <c r="E75" s="624"/>
      <c r="F75" s="624"/>
      <c r="G75" s="624"/>
      <c r="H75" s="896" t="s">
        <v>2346</v>
      </c>
      <c r="I75" s="1490">
        <f>+I76</f>
        <v>5236000000</v>
      </c>
      <c r="J75" s="1490">
        <f t="shared" si="38"/>
        <v>4931582636.2600002</v>
      </c>
      <c r="K75" s="1490">
        <f t="shared" si="38"/>
        <v>3615582636.2600002</v>
      </c>
      <c r="L75" s="1490">
        <f t="shared" si="38"/>
        <v>3333046705.7600002</v>
      </c>
      <c r="M75" s="1490">
        <f t="shared" si="38"/>
        <v>0</v>
      </c>
      <c r="N75" s="1490">
        <f t="shared" si="38"/>
        <v>0</v>
      </c>
      <c r="O75" s="1490">
        <f t="shared" si="38"/>
        <v>0</v>
      </c>
      <c r="P75" s="1490">
        <f t="shared" si="38"/>
        <v>0</v>
      </c>
      <c r="Q75" s="1490">
        <f t="shared" si="38"/>
        <v>0</v>
      </c>
      <c r="R75" s="1490">
        <f t="shared" si="38"/>
        <v>0</v>
      </c>
      <c r="S75" s="1490">
        <f t="shared" si="38"/>
        <v>0</v>
      </c>
      <c r="T75" s="1490">
        <f t="shared" si="38"/>
        <v>0</v>
      </c>
      <c r="U75" s="1490">
        <f t="shared" si="38"/>
        <v>0</v>
      </c>
      <c r="V75" s="1490">
        <f t="shared" si="38"/>
        <v>0</v>
      </c>
      <c r="W75" s="1490">
        <f t="shared" si="38"/>
        <v>0</v>
      </c>
      <c r="X75" s="1490">
        <f t="shared" si="38"/>
        <v>0</v>
      </c>
      <c r="Y75" s="1509">
        <f t="shared" si="27"/>
        <v>5236000000</v>
      </c>
      <c r="Z75" s="1509">
        <f t="shared" si="27"/>
        <v>4931582636.2600002</v>
      </c>
      <c r="AA75" s="1509">
        <f t="shared" si="27"/>
        <v>3615582636.2600002</v>
      </c>
      <c r="AB75" s="628">
        <f t="shared" si="27"/>
        <v>3333046705.7600002</v>
      </c>
      <c r="AC75" s="1095"/>
    </row>
    <row r="76" spans="1:29" ht="16.5" thickTop="1" thickBot="1">
      <c r="A76" s="637"/>
      <c r="B76" s="637"/>
      <c r="C76" s="637"/>
      <c r="D76" s="637"/>
      <c r="E76" s="637"/>
      <c r="F76" s="637"/>
      <c r="G76" s="637"/>
      <c r="H76" s="646" t="s">
        <v>1741</v>
      </c>
      <c r="I76" s="1490">
        <f>+I77</f>
        <v>5236000000</v>
      </c>
      <c r="J76" s="1490">
        <f t="shared" si="38"/>
        <v>4931582636.2600002</v>
      </c>
      <c r="K76" s="1490">
        <f t="shared" si="38"/>
        <v>3615582636.2600002</v>
      </c>
      <c r="L76" s="1490">
        <f t="shared" si="38"/>
        <v>3333046705.7600002</v>
      </c>
      <c r="M76" s="1105">
        <f t="shared" si="38"/>
        <v>0</v>
      </c>
      <c r="N76" s="1105">
        <f t="shared" si="38"/>
        <v>0</v>
      </c>
      <c r="O76" s="1105">
        <f t="shared" si="38"/>
        <v>0</v>
      </c>
      <c r="P76" s="1105">
        <f t="shared" si="38"/>
        <v>0</v>
      </c>
      <c r="Q76" s="1105">
        <f t="shared" si="38"/>
        <v>0</v>
      </c>
      <c r="R76" s="1105">
        <f t="shared" si="38"/>
        <v>0</v>
      </c>
      <c r="S76" s="1105">
        <f t="shared" si="38"/>
        <v>0</v>
      </c>
      <c r="T76" s="1105">
        <f t="shared" si="38"/>
        <v>0</v>
      </c>
      <c r="U76" s="1105">
        <f t="shared" si="38"/>
        <v>0</v>
      </c>
      <c r="V76" s="1105">
        <f t="shared" si="38"/>
        <v>0</v>
      </c>
      <c r="W76" s="1105">
        <f t="shared" si="38"/>
        <v>0</v>
      </c>
      <c r="X76" s="1105">
        <f t="shared" si="38"/>
        <v>0</v>
      </c>
      <c r="Y76" s="1512">
        <f t="shared" si="27"/>
        <v>5236000000</v>
      </c>
      <c r="Z76" s="1512">
        <f t="shared" si="27"/>
        <v>4931582636.2600002</v>
      </c>
      <c r="AA76" s="1512">
        <f t="shared" si="27"/>
        <v>3615582636.2600002</v>
      </c>
      <c r="AB76" s="639">
        <f t="shared" si="27"/>
        <v>3333046705.7600002</v>
      </c>
      <c r="AC76" s="606"/>
    </row>
    <row r="77" spans="1:29" ht="16.5" thickTop="1" thickBot="1">
      <c r="A77" s="612"/>
      <c r="B77" s="612"/>
      <c r="C77" s="614"/>
      <c r="D77" s="612"/>
      <c r="E77" s="613"/>
      <c r="F77" s="612"/>
      <c r="G77" s="612"/>
      <c r="H77" s="647" t="s">
        <v>1742</v>
      </c>
      <c r="I77" s="1490">
        <f>+I78</f>
        <v>5236000000</v>
      </c>
      <c r="J77" s="1490">
        <f t="shared" si="38"/>
        <v>4931582636.2600002</v>
      </c>
      <c r="K77" s="1490">
        <f t="shared" si="38"/>
        <v>3615582636.2600002</v>
      </c>
      <c r="L77" s="1490">
        <f t="shared" si="38"/>
        <v>3333046705.7600002</v>
      </c>
      <c r="M77" s="1106">
        <f t="shared" si="38"/>
        <v>0</v>
      </c>
      <c r="N77" s="1106">
        <f t="shared" si="38"/>
        <v>0</v>
      </c>
      <c r="O77" s="1106">
        <f t="shared" si="38"/>
        <v>0</v>
      </c>
      <c r="P77" s="1106">
        <f t="shared" si="38"/>
        <v>0</v>
      </c>
      <c r="Q77" s="1106">
        <f t="shared" si="38"/>
        <v>0</v>
      </c>
      <c r="R77" s="1106">
        <f t="shared" si="38"/>
        <v>0</v>
      </c>
      <c r="S77" s="1106">
        <f t="shared" si="38"/>
        <v>0</v>
      </c>
      <c r="T77" s="1106">
        <f t="shared" si="38"/>
        <v>0</v>
      </c>
      <c r="U77" s="1106">
        <f t="shared" si="38"/>
        <v>0</v>
      </c>
      <c r="V77" s="1106">
        <f t="shared" si="38"/>
        <v>0</v>
      </c>
      <c r="W77" s="1106">
        <f t="shared" si="38"/>
        <v>0</v>
      </c>
      <c r="X77" s="1106">
        <f t="shared" si="38"/>
        <v>0</v>
      </c>
      <c r="Y77" s="1506">
        <f t="shared" si="27"/>
        <v>5236000000</v>
      </c>
      <c r="Z77" s="1506">
        <f t="shared" si="27"/>
        <v>4931582636.2600002</v>
      </c>
      <c r="AA77" s="1506">
        <f t="shared" si="27"/>
        <v>3615582636.2600002</v>
      </c>
      <c r="AB77" s="617">
        <f t="shared" si="27"/>
        <v>3333046705.7600002</v>
      </c>
      <c r="AC77" s="606"/>
    </row>
    <row r="78" spans="1:29" ht="16.5" thickTop="1" thickBot="1">
      <c r="A78" s="612"/>
      <c r="B78" s="612"/>
      <c r="C78" s="614"/>
      <c r="D78" s="612"/>
      <c r="E78" s="613"/>
      <c r="F78" s="613"/>
      <c r="G78" s="612"/>
      <c r="H78" s="647" t="s">
        <v>1743</v>
      </c>
      <c r="I78" s="1490">
        <v>5236000000</v>
      </c>
      <c r="J78" s="1490">
        <v>4931582636.2600002</v>
      </c>
      <c r="K78" s="1490">
        <v>3615582636.2600002</v>
      </c>
      <c r="L78" s="1490">
        <v>3333046705.7600002</v>
      </c>
      <c r="M78" s="1106"/>
      <c r="N78" s="1106"/>
      <c r="O78" s="1106"/>
      <c r="P78" s="1106"/>
      <c r="Q78" s="1106"/>
      <c r="R78" s="1106"/>
      <c r="S78" s="1106"/>
      <c r="T78" s="1106"/>
      <c r="U78" s="1106"/>
      <c r="V78" s="1106"/>
      <c r="W78" s="1106"/>
      <c r="X78" s="1106"/>
      <c r="Y78" s="1506">
        <f t="shared" si="27"/>
        <v>5236000000</v>
      </c>
      <c r="Z78" s="1506">
        <f t="shared" si="27"/>
        <v>4931582636.2600002</v>
      </c>
      <c r="AA78" s="1506">
        <f t="shared" si="27"/>
        <v>3615582636.2600002</v>
      </c>
      <c r="AB78" s="617">
        <f t="shared" si="27"/>
        <v>3333046705.7600002</v>
      </c>
      <c r="AC78" s="606"/>
    </row>
    <row r="79" spans="1:29" ht="27" thickTop="1" thickBot="1">
      <c r="A79" s="643"/>
      <c r="B79" s="607"/>
      <c r="C79" s="607"/>
      <c r="D79" s="607"/>
      <c r="E79" s="643"/>
      <c r="F79" s="643"/>
      <c r="G79" s="643"/>
      <c r="H79" s="894" t="s">
        <v>2348</v>
      </c>
      <c r="I79" s="1490">
        <f>+I80</f>
        <v>200000000</v>
      </c>
      <c r="J79" s="1490">
        <f t="shared" ref="J79:L79" si="40">+J80</f>
        <v>167908010</v>
      </c>
      <c r="K79" s="1490">
        <f t="shared" si="40"/>
        <v>167908010</v>
      </c>
      <c r="L79" s="1490">
        <f t="shared" si="40"/>
        <v>117908010</v>
      </c>
      <c r="M79" s="1497">
        <f t="shared" ref="M79:AA79" si="41">+M81+M168</f>
        <v>0</v>
      </c>
      <c r="N79" s="1497">
        <f t="shared" si="41"/>
        <v>0</v>
      </c>
      <c r="O79" s="1497">
        <f t="shared" si="41"/>
        <v>0</v>
      </c>
      <c r="P79" s="1497">
        <f t="shared" si="41"/>
        <v>0</v>
      </c>
      <c r="Q79" s="1497">
        <f t="shared" si="41"/>
        <v>0</v>
      </c>
      <c r="R79" s="1497">
        <f t="shared" si="41"/>
        <v>0</v>
      </c>
      <c r="S79" s="1497">
        <f t="shared" si="41"/>
        <v>0</v>
      </c>
      <c r="T79" s="1497">
        <f t="shared" si="41"/>
        <v>0</v>
      </c>
      <c r="U79" s="1497">
        <v>0</v>
      </c>
      <c r="V79" s="1497">
        <v>0</v>
      </c>
      <c r="W79" s="1497">
        <v>0</v>
      </c>
      <c r="X79" s="1497">
        <v>0</v>
      </c>
      <c r="Y79" s="1516">
        <f t="shared" si="27"/>
        <v>200000000</v>
      </c>
      <c r="Z79" s="1516">
        <f t="shared" si="27"/>
        <v>167908010</v>
      </c>
      <c r="AA79" s="1516">
        <f t="shared" si="27"/>
        <v>167908010</v>
      </c>
      <c r="AB79" s="645">
        <f t="shared" si="27"/>
        <v>117908010</v>
      </c>
      <c r="AC79" s="606"/>
    </row>
    <row r="80" spans="1:29" s="635" customFormat="1" ht="16.5" thickTop="1" thickBot="1">
      <c r="A80" s="624"/>
      <c r="B80" s="632"/>
      <c r="C80" s="632"/>
      <c r="D80" s="632"/>
      <c r="E80" s="624"/>
      <c r="F80" s="624"/>
      <c r="G80" s="624"/>
      <c r="H80" s="1094" t="s">
        <v>2349</v>
      </c>
      <c r="I80" s="1490">
        <f>+I81+I85+I89+I93</f>
        <v>200000000</v>
      </c>
      <c r="J80" s="1490">
        <f t="shared" ref="J80:AB80" si="42">+J81+J85+J89+J93</f>
        <v>167908010</v>
      </c>
      <c r="K80" s="1490">
        <f t="shared" si="42"/>
        <v>167908010</v>
      </c>
      <c r="L80" s="1490">
        <f t="shared" si="42"/>
        <v>117908010</v>
      </c>
      <c r="M80" s="1490">
        <f t="shared" si="42"/>
        <v>4500000000</v>
      </c>
      <c r="N80" s="1490">
        <f t="shared" si="42"/>
        <v>4499327908</v>
      </c>
      <c r="O80" s="1490">
        <f t="shared" si="42"/>
        <v>0</v>
      </c>
      <c r="P80" s="1490">
        <f t="shared" si="42"/>
        <v>0</v>
      </c>
      <c r="Q80" s="1490">
        <f t="shared" si="42"/>
        <v>0</v>
      </c>
      <c r="R80" s="1490">
        <f t="shared" si="42"/>
        <v>0</v>
      </c>
      <c r="S80" s="1490">
        <f t="shared" si="42"/>
        <v>0</v>
      </c>
      <c r="T80" s="1490">
        <f t="shared" si="42"/>
        <v>0</v>
      </c>
      <c r="U80" s="1490">
        <f t="shared" si="42"/>
        <v>0</v>
      </c>
      <c r="V80" s="1490">
        <f t="shared" si="42"/>
        <v>0</v>
      </c>
      <c r="W80" s="1490">
        <f t="shared" si="42"/>
        <v>0</v>
      </c>
      <c r="X80" s="1490">
        <f t="shared" si="42"/>
        <v>0</v>
      </c>
      <c r="Y80" s="1490">
        <f t="shared" si="42"/>
        <v>4700000000</v>
      </c>
      <c r="Z80" s="1490">
        <f t="shared" si="42"/>
        <v>4667235918</v>
      </c>
      <c r="AA80" s="1490">
        <f t="shared" si="42"/>
        <v>167908010</v>
      </c>
      <c r="AB80" s="627">
        <f t="shared" si="42"/>
        <v>117908010</v>
      </c>
      <c r="AC80" s="1095"/>
    </row>
    <row r="81" spans="1:29" s="635" customFormat="1" ht="27" thickTop="1" thickBot="1">
      <c r="A81" s="624"/>
      <c r="B81" s="624"/>
      <c r="C81" s="624"/>
      <c r="D81" s="624"/>
      <c r="E81" s="624"/>
      <c r="F81" s="624"/>
      <c r="G81" s="624"/>
      <c r="H81" s="896" t="s">
        <v>2370</v>
      </c>
      <c r="I81" s="1490">
        <f>+I82</f>
        <v>100000000</v>
      </c>
      <c r="J81" s="1490">
        <f t="shared" ref="J81:X83" si="43">+J82</f>
        <v>67908010</v>
      </c>
      <c r="K81" s="1490">
        <f t="shared" si="43"/>
        <v>67908010</v>
      </c>
      <c r="L81" s="1490">
        <f t="shared" si="43"/>
        <v>67908010</v>
      </c>
      <c r="M81" s="1490">
        <f t="shared" si="43"/>
        <v>0</v>
      </c>
      <c r="N81" s="1490">
        <f t="shared" si="43"/>
        <v>0</v>
      </c>
      <c r="O81" s="1490">
        <f t="shared" si="43"/>
        <v>0</v>
      </c>
      <c r="P81" s="1490">
        <f t="shared" si="43"/>
        <v>0</v>
      </c>
      <c r="Q81" s="1490">
        <f t="shared" si="43"/>
        <v>0</v>
      </c>
      <c r="R81" s="1490">
        <f t="shared" si="43"/>
        <v>0</v>
      </c>
      <c r="S81" s="1490">
        <f t="shared" si="43"/>
        <v>0</v>
      </c>
      <c r="T81" s="1490">
        <f t="shared" si="43"/>
        <v>0</v>
      </c>
      <c r="U81" s="1490">
        <f t="shared" si="43"/>
        <v>0</v>
      </c>
      <c r="V81" s="1490">
        <f t="shared" si="43"/>
        <v>0</v>
      </c>
      <c r="W81" s="1490">
        <f t="shared" si="43"/>
        <v>0</v>
      </c>
      <c r="X81" s="1490">
        <f t="shared" si="43"/>
        <v>0</v>
      </c>
      <c r="Y81" s="1509">
        <f t="shared" ref="Y81:AB96" si="44">+I81+M81+Q81+U81</f>
        <v>100000000</v>
      </c>
      <c r="Z81" s="1509">
        <f t="shared" si="44"/>
        <v>67908010</v>
      </c>
      <c r="AA81" s="1509">
        <f t="shared" si="44"/>
        <v>67908010</v>
      </c>
      <c r="AB81" s="628">
        <f t="shared" si="44"/>
        <v>67908010</v>
      </c>
      <c r="AC81" s="1095"/>
    </row>
    <row r="82" spans="1:29" ht="16.5" thickTop="1" thickBot="1">
      <c r="A82" s="637"/>
      <c r="B82" s="637"/>
      <c r="C82" s="637"/>
      <c r="D82" s="637"/>
      <c r="E82" s="637"/>
      <c r="F82" s="637"/>
      <c r="G82" s="637"/>
      <c r="H82" s="646" t="s">
        <v>1741</v>
      </c>
      <c r="I82" s="1490">
        <f>+I83</f>
        <v>100000000</v>
      </c>
      <c r="J82" s="1490">
        <f t="shared" si="43"/>
        <v>67908010</v>
      </c>
      <c r="K82" s="1490">
        <f t="shared" si="43"/>
        <v>67908010</v>
      </c>
      <c r="L82" s="1490">
        <f t="shared" si="43"/>
        <v>67908010</v>
      </c>
      <c r="M82" s="1105">
        <f t="shared" si="43"/>
        <v>0</v>
      </c>
      <c r="N82" s="1105">
        <f t="shared" si="43"/>
        <v>0</v>
      </c>
      <c r="O82" s="1105">
        <f t="shared" si="43"/>
        <v>0</v>
      </c>
      <c r="P82" s="1105">
        <f t="shared" si="43"/>
        <v>0</v>
      </c>
      <c r="Q82" s="1105">
        <f t="shared" si="43"/>
        <v>0</v>
      </c>
      <c r="R82" s="1105">
        <f t="shared" si="43"/>
        <v>0</v>
      </c>
      <c r="S82" s="1105">
        <f t="shared" si="43"/>
        <v>0</v>
      </c>
      <c r="T82" s="1105">
        <f t="shared" si="43"/>
        <v>0</v>
      </c>
      <c r="U82" s="1105">
        <f t="shared" si="43"/>
        <v>0</v>
      </c>
      <c r="V82" s="1105">
        <f t="shared" si="43"/>
        <v>0</v>
      </c>
      <c r="W82" s="1105">
        <f t="shared" si="43"/>
        <v>0</v>
      </c>
      <c r="X82" s="1105">
        <f t="shared" si="43"/>
        <v>0</v>
      </c>
      <c r="Y82" s="1512">
        <f t="shared" si="44"/>
        <v>100000000</v>
      </c>
      <c r="Z82" s="1512">
        <f t="shared" si="44"/>
        <v>67908010</v>
      </c>
      <c r="AA82" s="1512">
        <f t="shared" si="44"/>
        <v>67908010</v>
      </c>
      <c r="AB82" s="639">
        <f t="shared" si="44"/>
        <v>67908010</v>
      </c>
      <c r="AC82" s="606"/>
    </row>
    <row r="83" spans="1:29" ht="16.5" thickTop="1" thickBot="1">
      <c r="A83" s="612"/>
      <c r="B83" s="612"/>
      <c r="C83" s="612"/>
      <c r="D83" s="612"/>
      <c r="E83" s="613"/>
      <c r="F83" s="613"/>
      <c r="G83" s="612"/>
      <c r="H83" s="647" t="s">
        <v>1742</v>
      </c>
      <c r="I83" s="1490">
        <f>+I84</f>
        <v>100000000</v>
      </c>
      <c r="J83" s="1490">
        <f t="shared" si="43"/>
        <v>67908010</v>
      </c>
      <c r="K83" s="1490">
        <f t="shared" si="43"/>
        <v>67908010</v>
      </c>
      <c r="L83" s="1490">
        <f t="shared" si="43"/>
        <v>67908010</v>
      </c>
      <c r="M83" s="1106">
        <f t="shared" si="43"/>
        <v>0</v>
      </c>
      <c r="N83" s="1106">
        <f t="shared" si="43"/>
        <v>0</v>
      </c>
      <c r="O83" s="1106">
        <f t="shared" si="43"/>
        <v>0</v>
      </c>
      <c r="P83" s="1106">
        <f t="shared" si="43"/>
        <v>0</v>
      </c>
      <c r="Q83" s="1106">
        <f t="shared" si="43"/>
        <v>0</v>
      </c>
      <c r="R83" s="1106">
        <f t="shared" si="43"/>
        <v>0</v>
      </c>
      <c r="S83" s="1106">
        <f t="shared" si="43"/>
        <v>0</v>
      </c>
      <c r="T83" s="1106">
        <f t="shared" si="43"/>
        <v>0</v>
      </c>
      <c r="U83" s="1106">
        <f t="shared" si="43"/>
        <v>0</v>
      </c>
      <c r="V83" s="1106">
        <f t="shared" si="43"/>
        <v>0</v>
      </c>
      <c r="W83" s="1106">
        <f t="shared" si="43"/>
        <v>0</v>
      </c>
      <c r="X83" s="1106">
        <f t="shared" si="43"/>
        <v>0</v>
      </c>
      <c r="Y83" s="1506">
        <f t="shared" si="44"/>
        <v>100000000</v>
      </c>
      <c r="Z83" s="1506">
        <f t="shared" si="44"/>
        <v>67908010</v>
      </c>
      <c r="AA83" s="1506">
        <f t="shared" si="44"/>
        <v>67908010</v>
      </c>
      <c r="AB83" s="617">
        <f t="shared" si="44"/>
        <v>67908010</v>
      </c>
      <c r="AC83" s="606"/>
    </row>
    <row r="84" spans="1:29" ht="16.5" thickTop="1" thickBot="1">
      <c r="A84" s="612"/>
      <c r="B84" s="612"/>
      <c r="C84" s="612"/>
      <c r="D84" s="612"/>
      <c r="E84" s="613"/>
      <c r="F84" s="613"/>
      <c r="G84" s="613"/>
      <c r="H84" s="647" t="s">
        <v>1743</v>
      </c>
      <c r="I84" s="1490">
        <v>100000000</v>
      </c>
      <c r="J84" s="1490">
        <v>67908010</v>
      </c>
      <c r="K84" s="1490">
        <v>67908010</v>
      </c>
      <c r="L84" s="1490">
        <v>67908010</v>
      </c>
      <c r="M84" s="1106"/>
      <c r="N84" s="1106"/>
      <c r="O84" s="1106"/>
      <c r="P84" s="1106"/>
      <c r="Q84" s="1106"/>
      <c r="R84" s="1106"/>
      <c r="S84" s="1106"/>
      <c r="T84" s="1106"/>
      <c r="U84" s="1106"/>
      <c r="V84" s="1106"/>
      <c r="W84" s="1106"/>
      <c r="X84" s="1106"/>
      <c r="Y84" s="1506">
        <f t="shared" si="44"/>
        <v>100000000</v>
      </c>
      <c r="Z84" s="1506">
        <f t="shared" si="44"/>
        <v>67908010</v>
      </c>
      <c r="AA84" s="1506">
        <f t="shared" si="44"/>
        <v>67908010</v>
      </c>
      <c r="AB84" s="617">
        <f t="shared" si="44"/>
        <v>67908010</v>
      </c>
      <c r="AC84" s="606"/>
    </row>
    <row r="85" spans="1:29" s="635" customFormat="1" ht="27" thickTop="1" thickBot="1">
      <c r="A85" s="1097"/>
      <c r="B85" s="1097"/>
      <c r="C85" s="1097"/>
      <c r="D85" s="1097"/>
      <c r="E85" s="1097"/>
      <c r="F85" s="1097"/>
      <c r="G85" s="1098"/>
      <c r="H85" s="896" t="s">
        <v>2350</v>
      </c>
      <c r="I85" s="1501">
        <f>+I86</f>
        <v>50000000</v>
      </c>
      <c r="J85" s="1501">
        <f t="shared" ref="J85:X95" si="45">+J86</f>
        <v>50000000</v>
      </c>
      <c r="K85" s="1501">
        <f t="shared" si="45"/>
        <v>50000000</v>
      </c>
      <c r="L85" s="1501">
        <f t="shared" si="45"/>
        <v>50000000</v>
      </c>
      <c r="M85" s="1501">
        <f t="shared" si="45"/>
        <v>0</v>
      </c>
      <c r="N85" s="1501">
        <f t="shared" si="45"/>
        <v>0</v>
      </c>
      <c r="O85" s="1501">
        <f t="shared" si="45"/>
        <v>0</v>
      </c>
      <c r="P85" s="1501">
        <f t="shared" si="45"/>
        <v>0</v>
      </c>
      <c r="Q85" s="1501">
        <f t="shared" si="45"/>
        <v>0</v>
      </c>
      <c r="R85" s="1501">
        <f t="shared" si="45"/>
        <v>0</v>
      </c>
      <c r="S85" s="1501">
        <f t="shared" si="45"/>
        <v>0</v>
      </c>
      <c r="T85" s="1501">
        <f t="shared" si="45"/>
        <v>0</v>
      </c>
      <c r="U85" s="1501">
        <f t="shared" si="45"/>
        <v>0</v>
      </c>
      <c r="V85" s="1501">
        <f t="shared" si="45"/>
        <v>0</v>
      </c>
      <c r="W85" s="1501">
        <f t="shared" si="45"/>
        <v>0</v>
      </c>
      <c r="X85" s="1501">
        <f t="shared" si="45"/>
        <v>0</v>
      </c>
      <c r="Y85" s="1518">
        <f t="shared" si="44"/>
        <v>50000000</v>
      </c>
      <c r="Z85" s="1518">
        <f t="shared" si="44"/>
        <v>50000000</v>
      </c>
      <c r="AA85" s="1518">
        <f t="shared" si="44"/>
        <v>50000000</v>
      </c>
      <c r="AB85" s="1099">
        <f t="shared" si="44"/>
        <v>50000000</v>
      </c>
      <c r="AC85" s="1095"/>
    </row>
    <row r="86" spans="1:29" ht="16.5" thickTop="1" thickBot="1">
      <c r="A86" s="649"/>
      <c r="B86" s="649"/>
      <c r="C86" s="649"/>
      <c r="D86" s="649"/>
      <c r="E86" s="637"/>
      <c r="F86" s="637"/>
      <c r="G86" s="637"/>
      <c r="H86" s="646" t="s">
        <v>1741</v>
      </c>
      <c r="I86" s="1490">
        <f>+I87</f>
        <v>50000000</v>
      </c>
      <c r="J86" s="1105">
        <f t="shared" si="45"/>
        <v>50000000</v>
      </c>
      <c r="K86" s="1105">
        <f t="shared" si="45"/>
        <v>50000000</v>
      </c>
      <c r="L86" s="1105">
        <f t="shared" si="45"/>
        <v>50000000</v>
      </c>
      <c r="M86" s="1105">
        <f t="shared" si="45"/>
        <v>0</v>
      </c>
      <c r="N86" s="1105">
        <f t="shared" si="45"/>
        <v>0</v>
      </c>
      <c r="O86" s="1105">
        <f t="shared" si="45"/>
        <v>0</v>
      </c>
      <c r="P86" s="1105">
        <f t="shared" si="45"/>
        <v>0</v>
      </c>
      <c r="Q86" s="1105">
        <f t="shared" si="45"/>
        <v>0</v>
      </c>
      <c r="R86" s="1105">
        <f t="shared" si="45"/>
        <v>0</v>
      </c>
      <c r="S86" s="1105">
        <f t="shared" si="45"/>
        <v>0</v>
      </c>
      <c r="T86" s="1105">
        <f t="shared" si="45"/>
        <v>0</v>
      </c>
      <c r="U86" s="1105">
        <f t="shared" si="45"/>
        <v>0</v>
      </c>
      <c r="V86" s="1105">
        <f t="shared" si="45"/>
        <v>0</v>
      </c>
      <c r="W86" s="1105">
        <f t="shared" si="45"/>
        <v>0</v>
      </c>
      <c r="X86" s="1105">
        <f t="shared" si="45"/>
        <v>0</v>
      </c>
      <c r="Y86" s="1512">
        <f t="shared" si="44"/>
        <v>50000000</v>
      </c>
      <c r="Z86" s="1512">
        <f t="shared" si="44"/>
        <v>50000000</v>
      </c>
      <c r="AA86" s="1512">
        <f t="shared" si="44"/>
        <v>50000000</v>
      </c>
      <c r="AB86" s="639">
        <f t="shared" si="44"/>
        <v>50000000</v>
      </c>
      <c r="AC86" s="606"/>
    </row>
    <row r="87" spans="1:29" ht="16.5" thickTop="1" thickBot="1">
      <c r="A87" s="612"/>
      <c r="B87" s="612"/>
      <c r="C87" s="614"/>
      <c r="D87" s="614"/>
      <c r="E87" s="613"/>
      <c r="F87" s="613"/>
      <c r="G87" s="612"/>
      <c r="H87" s="647" t="s">
        <v>1742</v>
      </c>
      <c r="I87" s="1490">
        <f>+I88</f>
        <v>50000000</v>
      </c>
      <c r="J87" s="1106">
        <f t="shared" si="45"/>
        <v>50000000</v>
      </c>
      <c r="K87" s="1106">
        <f t="shared" si="45"/>
        <v>50000000</v>
      </c>
      <c r="L87" s="1106">
        <f t="shared" si="45"/>
        <v>50000000</v>
      </c>
      <c r="M87" s="1106">
        <f t="shared" si="45"/>
        <v>0</v>
      </c>
      <c r="N87" s="1106">
        <f t="shared" si="45"/>
        <v>0</v>
      </c>
      <c r="O87" s="1106">
        <f t="shared" si="45"/>
        <v>0</v>
      </c>
      <c r="P87" s="1106">
        <f t="shared" si="45"/>
        <v>0</v>
      </c>
      <c r="Q87" s="1106">
        <f t="shared" si="45"/>
        <v>0</v>
      </c>
      <c r="R87" s="1106">
        <f t="shared" si="45"/>
        <v>0</v>
      </c>
      <c r="S87" s="1106">
        <f t="shared" si="45"/>
        <v>0</v>
      </c>
      <c r="T87" s="1106">
        <f t="shared" si="45"/>
        <v>0</v>
      </c>
      <c r="U87" s="1106">
        <f t="shared" si="45"/>
        <v>0</v>
      </c>
      <c r="V87" s="1106">
        <f t="shared" si="45"/>
        <v>0</v>
      </c>
      <c r="W87" s="1106">
        <f t="shared" si="45"/>
        <v>0</v>
      </c>
      <c r="X87" s="1106">
        <f t="shared" si="45"/>
        <v>0</v>
      </c>
      <c r="Y87" s="1506">
        <f t="shared" si="44"/>
        <v>50000000</v>
      </c>
      <c r="Z87" s="1506">
        <f t="shared" si="44"/>
        <v>50000000</v>
      </c>
      <c r="AA87" s="1506">
        <f t="shared" si="44"/>
        <v>50000000</v>
      </c>
      <c r="AB87" s="617">
        <f t="shared" si="44"/>
        <v>50000000</v>
      </c>
      <c r="AC87" s="606"/>
    </row>
    <row r="88" spans="1:29" ht="16.5" thickTop="1" thickBot="1">
      <c r="A88" s="612"/>
      <c r="B88" s="612"/>
      <c r="C88" s="614"/>
      <c r="D88" s="614"/>
      <c r="E88" s="613"/>
      <c r="F88" s="613"/>
      <c r="G88" s="613"/>
      <c r="H88" s="647" t="s">
        <v>1743</v>
      </c>
      <c r="I88" s="1490">
        <v>50000000</v>
      </c>
      <c r="J88" s="1106">
        <v>50000000</v>
      </c>
      <c r="K88" s="1106">
        <v>50000000</v>
      </c>
      <c r="L88" s="1106">
        <v>50000000</v>
      </c>
      <c r="M88" s="1106"/>
      <c r="N88" s="1106"/>
      <c r="O88" s="1106"/>
      <c r="P88" s="1106"/>
      <c r="Q88" s="1106"/>
      <c r="R88" s="1106"/>
      <c r="S88" s="1106"/>
      <c r="T88" s="1106"/>
      <c r="U88" s="1106"/>
      <c r="V88" s="1106"/>
      <c r="W88" s="1106"/>
      <c r="X88" s="1106"/>
      <c r="Y88" s="1506">
        <f t="shared" si="44"/>
        <v>50000000</v>
      </c>
      <c r="Z88" s="1506">
        <f t="shared" si="44"/>
        <v>50000000</v>
      </c>
      <c r="AA88" s="1506">
        <f t="shared" si="44"/>
        <v>50000000</v>
      </c>
      <c r="AB88" s="617">
        <f t="shared" si="44"/>
        <v>50000000</v>
      </c>
      <c r="AC88" s="606"/>
    </row>
    <row r="89" spans="1:29" s="635" customFormat="1" ht="27" thickTop="1" thickBot="1">
      <c r="A89" s="1097"/>
      <c r="B89" s="1097"/>
      <c r="C89" s="1097"/>
      <c r="D89" s="1097"/>
      <c r="E89" s="1097"/>
      <c r="F89" s="1097"/>
      <c r="G89" s="1098"/>
      <c r="H89" s="896" t="s">
        <v>2351</v>
      </c>
      <c r="I89" s="1501">
        <f>+I90</f>
        <v>50000000</v>
      </c>
      <c r="J89" s="1501">
        <f t="shared" ref="J89:L89" si="46">+J90</f>
        <v>50000000</v>
      </c>
      <c r="K89" s="1501">
        <f t="shared" si="46"/>
        <v>50000000</v>
      </c>
      <c r="L89" s="1501">
        <f t="shared" si="46"/>
        <v>0</v>
      </c>
      <c r="M89" s="1501">
        <f t="shared" si="45"/>
        <v>0</v>
      </c>
      <c r="N89" s="1501">
        <f t="shared" si="45"/>
        <v>0</v>
      </c>
      <c r="O89" s="1501">
        <f t="shared" si="45"/>
        <v>0</v>
      </c>
      <c r="P89" s="1501">
        <f t="shared" si="45"/>
        <v>0</v>
      </c>
      <c r="Q89" s="1501">
        <f t="shared" si="45"/>
        <v>0</v>
      </c>
      <c r="R89" s="1501">
        <f t="shared" si="45"/>
        <v>0</v>
      </c>
      <c r="S89" s="1501">
        <f t="shared" si="45"/>
        <v>0</v>
      </c>
      <c r="T89" s="1501">
        <f t="shared" si="45"/>
        <v>0</v>
      </c>
      <c r="U89" s="1501">
        <f t="shared" si="45"/>
        <v>0</v>
      </c>
      <c r="V89" s="1501">
        <f t="shared" si="45"/>
        <v>0</v>
      </c>
      <c r="W89" s="1501">
        <f t="shared" si="45"/>
        <v>0</v>
      </c>
      <c r="X89" s="1501">
        <f t="shared" si="45"/>
        <v>0</v>
      </c>
      <c r="Y89" s="1518">
        <f t="shared" si="44"/>
        <v>50000000</v>
      </c>
      <c r="Z89" s="1518">
        <f t="shared" si="44"/>
        <v>50000000</v>
      </c>
      <c r="AA89" s="1518">
        <f t="shared" si="44"/>
        <v>50000000</v>
      </c>
      <c r="AB89" s="1099">
        <f t="shared" si="44"/>
        <v>0</v>
      </c>
      <c r="AC89" s="1095"/>
    </row>
    <row r="90" spans="1:29" ht="16.5" thickTop="1" thickBot="1">
      <c r="A90" s="649"/>
      <c r="B90" s="649"/>
      <c r="C90" s="649"/>
      <c r="D90" s="649"/>
      <c r="E90" s="637"/>
      <c r="F90" s="637"/>
      <c r="G90" s="637"/>
      <c r="H90" s="646" t="s">
        <v>1741</v>
      </c>
      <c r="I90" s="1490">
        <f>+I91</f>
        <v>50000000</v>
      </c>
      <c r="J90" s="1490">
        <f t="shared" si="45"/>
        <v>50000000</v>
      </c>
      <c r="K90" s="1490">
        <f t="shared" si="45"/>
        <v>50000000</v>
      </c>
      <c r="L90" s="1490">
        <f t="shared" si="45"/>
        <v>0</v>
      </c>
      <c r="M90" s="1105">
        <f t="shared" si="45"/>
        <v>0</v>
      </c>
      <c r="N90" s="1105">
        <f t="shared" si="45"/>
        <v>0</v>
      </c>
      <c r="O90" s="1105">
        <f t="shared" si="45"/>
        <v>0</v>
      </c>
      <c r="P90" s="1105">
        <f t="shared" si="45"/>
        <v>0</v>
      </c>
      <c r="Q90" s="1105">
        <f t="shared" si="45"/>
        <v>0</v>
      </c>
      <c r="R90" s="1105">
        <f t="shared" si="45"/>
        <v>0</v>
      </c>
      <c r="S90" s="1105">
        <f t="shared" si="45"/>
        <v>0</v>
      </c>
      <c r="T90" s="1105">
        <f t="shared" si="45"/>
        <v>0</v>
      </c>
      <c r="U90" s="1105">
        <f t="shared" si="45"/>
        <v>0</v>
      </c>
      <c r="V90" s="1105">
        <f t="shared" si="45"/>
        <v>0</v>
      </c>
      <c r="W90" s="1105">
        <f t="shared" si="45"/>
        <v>0</v>
      </c>
      <c r="X90" s="1105">
        <f t="shared" si="45"/>
        <v>0</v>
      </c>
      <c r="Y90" s="1512">
        <f t="shared" si="44"/>
        <v>50000000</v>
      </c>
      <c r="Z90" s="1512">
        <f t="shared" si="44"/>
        <v>50000000</v>
      </c>
      <c r="AA90" s="1512">
        <f t="shared" si="44"/>
        <v>50000000</v>
      </c>
      <c r="AB90" s="639">
        <f t="shared" si="44"/>
        <v>0</v>
      </c>
      <c r="AC90" s="606"/>
    </row>
    <row r="91" spans="1:29" ht="16.5" thickTop="1" thickBot="1">
      <c r="A91" s="612"/>
      <c r="B91" s="612"/>
      <c r="C91" s="614"/>
      <c r="D91" s="614"/>
      <c r="E91" s="613"/>
      <c r="F91" s="613"/>
      <c r="G91" s="612"/>
      <c r="H91" s="647" t="s">
        <v>1742</v>
      </c>
      <c r="I91" s="1490">
        <f>+I92</f>
        <v>50000000</v>
      </c>
      <c r="J91" s="1490">
        <f t="shared" si="45"/>
        <v>50000000</v>
      </c>
      <c r="K91" s="1490">
        <f t="shared" si="45"/>
        <v>50000000</v>
      </c>
      <c r="L91" s="1490">
        <f t="shared" si="45"/>
        <v>0</v>
      </c>
      <c r="M91" s="1106">
        <f t="shared" si="45"/>
        <v>0</v>
      </c>
      <c r="N91" s="1106">
        <f t="shared" si="45"/>
        <v>0</v>
      </c>
      <c r="O91" s="1106">
        <f t="shared" si="45"/>
        <v>0</v>
      </c>
      <c r="P91" s="1106">
        <f t="shared" si="45"/>
        <v>0</v>
      </c>
      <c r="Q91" s="1106">
        <f t="shared" si="45"/>
        <v>0</v>
      </c>
      <c r="R91" s="1106">
        <f t="shared" si="45"/>
        <v>0</v>
      </c>
      <c r="S91" s="1106">
        <f t="shared" si="45"/>
        <v>0</v>
      </c>
      <c r="T91" s="1106">
        <f t="shared" si="45"/>
        <v>0</v>
      </c>
      <c r="U91" s="1106">
        <f t="shared" si="45"/>
        <v>0</v>
      </c>
      <c r="V91" s="1106">
        <f t="shared" si="45"/>
        <v>0</v>
      </c>
      <c r="W91" s="1106">
        <f t="shared" si="45"/>
        <v>0</v>
      </c>
      <c r="X91" s="1106">
        <f t="shared" si="45"/>
        <v>0</v>
      </c>
      <c r="Y91" s="1506">
        <f t="shared" si="44"/>
        <v>50000000</v>
      </c>
      <c r="Z91" s="1506">
        <f t="shared" si="44"/>
        <v>50000000</v>
      </c>
      <c r="AA91" s="1506">
        <f t="shared" si="44"/>
        <v>50000000</v>
      </c>
      <c r="AB91" s="617">
        <f t="shared" si="44"/>
        <v>0</v>
      </c>
      <c r="AC91" s="606"/>
    </row>
    <row r="92" spans="1:29" ht="16.5" thickTop="1" thickBot="1">
      <c r="A92" s="612"/>
      <c r="B92" s="612"/>
      <c r="C92" s="614"/>
      <c r="D92" s="614"/>
      <c r="E92" s="613"/>
      <c r="F92" s="613"/>
      <c r="G92" s="613"/>
      <c r="H92" s="647" t="s">
        <v>1743</v>
      </c>
      <c r="I92" s="1490">
        <v>50000000</v>
      </c>
      <c r="J92" s="1490">
        <v>50000000</v>
      </c>
      <c r="K92" s="1490">
        <v>50000000</v>
      </c>
      <c r="L92" s="1490">
        <v>0</v>
      </c>
      <c r="M92" s="1106"/>
      <c r="N92" s="1106"/>
      <c r="O92" s="1106"/>
      <c r="P92" s="1106"/>
      <c r="Q92" s="1106"/>
      <c r="R92" s="1106"/>
      <c r="S92" s="1106"/>
      <c r="T92" s="1106"/>
      <c r="U92" s="1106"/>
      <c r="V92" s="1106"/>
      <c r="W92" s="1106"/>
      <c r="X92" s="1106"/>
      <c r="Y92" s="1506">
        <f t="shared" si="44"/>
        <v>50000000</v>
      </c>
      <c r="Z92" s="1506">
        <f t="shared" si="44"/>
        <v>50000000</v>
      </c>
      <c r="AA92" s="1506">
        <f t="shared" si="44"/>
        <v>50000000</v>
      </c>
      <c r="AB92" s="617">
        <f t="shared" si="44"/>
        <v>0</v>
      </c>
      <c r="AC92" s="606"/>
    </row>
    <row r="93" spans="1:29" s="635" customFormat="1" ht="39.75" thickTop="1" thickBot="1">
      <c r="A93" s="1097"/>
      <c r="B93" s="1097"/>
      <c r="C93" s="1097"/>
      <c r="D93" s="1097"/>
      <c r="E93" s="1097"/>
      <c r="F93" s="1097"/>
      <c r="G93" s="1098"/>
      <c r="H93" s="896" t="s">
        <v>2397</v>
      </c>
      <c r="I93" s="1501">
        <f>+I94</f>
        <v>0</v>
      </c>
      <c r="J93" s="1501">
        <f t="shared" si="45"/>
        <v>0</v>
      </c>
      <c r="K93" s="1501">
        <f t="shared" si="45"/>
        <v>0</v>
      </c>
      <c r="L93" s="1501">
        <f t="shared" si="45"/>
        <v>0</v>
      </c>
      <c r="M93" s="1501">
        <f t="shared" si="45"/>
        <v>4500000000</v>
      </c>
      <c r="N93" s="1501">
        <f t="shared" si="45"/>
        <v>4499327908</v>
      </c>
      <c r="O93" s="1501">
        <f t="shared" si="45"/>
        <v>0</v>
      </c>
      <c r="P93" s="1501">
        <f t="shared" si="45"/>
        <v>0</v>
      </c>
      <c r="Q93" s="1501">
        <f t="shared" si="45"/>
        <v>0</v>
      </c>
      <c r="R93" s="1501">
        <f t="shared" si="45"/>
        <v>0</v>
      </c>
      <c r="S93" s="1501">
        <f t="shared" si="45"/>
        <v>0</v>
      </c>
      <c r="T93" s="1501">
        <f t="shared" si="45"/>
        <v>0</v>
      </c>
      <c r="U93" s="1501">
        <f t="shared" si="45"/>
        <v>0</v>
      </c>
      <c r="V93" s="1501">
        <f t="shared" si="45"/>
        <v>0</v>
      </c>
      <c r="W93" s="1501">
        <f t="shared" si="45"/>
        <v>0</v>
      </c>
      <c r="X93" s="1501">
        <f t="shared" si="45"/>
        <v>0</v>
      </c>
      <c r="Y93" s="1518">
        <f t="shared" si="44"/>
        <v>4500000000</v>
      </c>
      <c r="Z93" s="1518">
        <f t="shared" si="44"/>
        <v>4499327908</v>
      </c>
      <c r="AA93" s="1518">
        <f t="shared" si="44"/>
        <v>0</v>
      </c>
      <c r="AB93" s="1099">
        <f t="shared" si="44"/>
        <v>0</v>
      </c>
      <c r="AC93" s="1095"/>
    </row>
    <row r="94" spans="1:29" ht="16.5" thickTop="1" thickBot="1">
      <c r="A94" s="649"/>
      <c r="B94" s="649"/>
      <c r="C94" s="649"/>
      <c r="D94" s="649"/>
      <c r="E94" s="637"/>
      <c r="F94" s="637"/>
      <c r="G94" s="637"/>
      <c r="H94" s="646" t="s">
        <v>1741</v>
      </c>
      <c r="I94" s="1490">
        <f>+I95</f>
        <v>0</v>
      </c>
      <c r="J94" s="1105">
        <f t="shared" si="45"/>
        <v>0</v>
      </c>
      <c r="K94" s="1105">
        <f t="shared" si="45"/>
        <v>0</v>
      </c>
      <c r="L94" s="1105">
        <f t="shared" si="45"/>
        <v>0</v>
      </c>
      <c r="M94" s="1105">
        <f t="shared" si="45"/>
        <v>4500000000</v>
      </c>
      <c r="N94" s="1105">
        <f t="shared" si="45"/>
        <v>4499327908</v>
      </c>
      <c r="O94" s="1105">
        <f t="shared" si="45"/>
        <v>0</v>
      </c>
      <c r="P94" s="1105">
        <f t="shared" si="45"/>
        <v>0</v>
      </c>
      <c r="Q94" s="1105">
        <f t="shared" si="45"/>
        <v>0</v>
      </c>
      <c r="R94" s="1105">
        <f t="shared" si="45"/>
        <v>0</v>
      </c>
      <c r="S94" s="1105">
        <f t="shared" si="45"/>
        <v>0</v>
      </c>
      <c r="T94" s="1105">
        <f t="shared" si="45"/>
        <v>0</v>
      </c>
      <c r="U94" s="1105">
        <f t="shared" si="45"/>
        <v>0</v>
      </c>
      <c r="V94" s="1105">
        <f t="shared" si="45"/>
        <v>0</v>
      </c>
      <c r="W94" s="1105">
        <f t="shared" si="45"/>
        <v>0</v>
      </c>
      <c r="X94" s="1105">
        <f t="shared" si="45"/>
        <v>0</v>
      </c>
      <c r="Y94" s="1512">
        <f t="shared" si="44"/>
        <v>4500000000</v>
      </c>
      <c r="Z94" s="1512">
        <f t="shared" si="44"/>
        <v>4499327908</v>
      </c>
      <c r="AA94" s="1512">
        <f t="shared" si="44"/>
        <v>0</v>
      </c>
      <c r="AB94" s="639">
        <f t="shared" si="44"/>
        <v>0</v>
      </c>
      <c r="AC94" s="606"/>
    </row>
    <row r="95" spans="1:29" ht="16.5" thickTop="1" thickBot="1">
      <c r="A95" s="612"/>
      <c r="B95" s="612"/>
      <c r="C95" s="614"/>
      <c r="D95" s="614"/>
      <c r="E95" s="613"/>
      <c r="F95" s="613"/>
      <c r="G95" s="612"/>
      <c r="H95" s="647" t="s">
        <v>1742</v>
      </c>
      <c r="I95" s="1490">
        <f>+I96</f>
        <v>0</v>
      </c>
      <c r="J95" s="1106">
        <f t="shared" si="45"/>
        <v>0</v>
      </c>
      <c r="K95" s="1106">
        <f t="shared" si="45"/>
        <v>0</v>
      </c>
      <c r="L95" s="1106">
        <f t="shared" si="45"/>
        <v>0</v>
      </c>
      <c r="M95" s="1106">
        <f t="shared" si="45"/>
        <v>4500000000</v>
      </c>
      <c r="N95" s="1106">
        <f t="shared" si="45"/>
        <v>4499327908</v>
      </c>
      <c r="O95" s="1106">
        <f t="shared" si="45"/>
        <v>0</v>
      </c>
      <c r="P95" s="1106">
        <f t="shared" si="45"/>
        <v>0</v>
      </c>
      <c r="Q95" s="1106">
        <f t="shared" si="45"/>
        <v>0</v>
      </c>
      <c r="R95" s="1106">
        <f t="shared" si="45"/>
        <v>0</v>
      </c>
      <c r="S95" s="1106">
        <f t="shared" si="45"/>
        <v>0</v>
      </c>
      <c r="T95" s="1106">
        <f t="shared" si="45"/>
        <v>0</v>
      </c>
      <c r="U95" s="1106">
        <f t="shared" si="45"/>
        <v>0</v>
      </c>
      <c r="V95" s="1106">
        <f t="shared" si="45"/>
        <v>0</v>
      </c>
      <c r="W95" s="1106">
        <f t="shared" si="45"/>
        <v>0</v>
      </c>
      <c r="X95" s="1106">
        <f t="shared" si="45"/>
        <v>0</v>
      </c>
      <c r="Y95" s="1506">
        <f t="shared" si="44"/>
        <v>4500000000</v>
      </c>
      <c r="Z95" s="1506">
        <f t="shared" si="44"/>
        <v>4499327908</v>
      </c>
      <c r="AA95" s="1506">
        <f t="shared" si="44"/>
        <v>0</v>
      </c>
      <c r="AB95" s="617">
        <f t="shared" si="44"/>
        <v>0</v>
      </c>
      <c r="AC95" s="606"/>
    </row>
    <row r="96" spans="1:29" ht="16.5" thickTop="1" thickBot="1">
      <c r="A96" s="612"/>
      <c r="B96" s="612"/>
      <c r="C96" s="614"/>
      <c r="D96" s="614"/>
      <c r="E96" s="613"/>
      <c r="F96" s="613"/>
      <c r="G96" s="613"/>
      <c r="H96" s="647" t="s">
        <v>1743</v>
      </c>
      <c r="I96" s="1490"/>
      <c r="J96" s="1106"/>
      <c r="K96" s="1106"/>
      <c r="L96" s="1106"/>
      <c r="M96" s="1106">
        <v>4500000000</v>
      </c>
      <c r="N96" s="1106">
        <v>4499327908</v>
      </c>
      <c r="O96" s="1106">
        <v>0</v>
      </c>
      <c r="P96" s="1106">
        <v>0</v>
      </c>
      <c r="Q96" s="1106"/>
      <c r="R96" s="1106"/>
      <c r="S96" s="1106"/>
      <c r="T96" s="1106"/>
      <c r="U96" s="1106"/>
      <c r="V96" s="1106"/>
      <c r="W96" s="1106"/>
      <c r="X96" s="1106"/>
      <c r="Y96" s="1506">
        <f t="shared" si="44"/>
        <v>4500000000</v>
      </c>
      <c r="Z96" s="1506">
        <f t="shared" si="44"/>
        <v>4499327908</v>
      </c>
      <c r="AA96" s="1506">
        <f t="shared" si="44"/>
        <v>0</v>
      </c>
      <c r="AB96" s="617">
        <f t="shared" si="44"/>
        <v>0</v>
      </c>
      <c r="AC96" s="606"/>
    </row>
    <row r="97" spans="1:29" ht="16.5" thickTop="1" thickBot="1">
      <c r="A97" s="643"/>
      <c r="B97" s="607"/>
      <c r="C97" s="607"/>
      <c r="D97" s="607"/>
      <c r="E97" s="643"/>
      <c r="F97" s="643"/>
      <c r="G97" s="643"/>
      <c r="H97" s="894" t="s">
        <v>2352</v>
      </c>
      <c r="I97" s="1490">
        <f>+I98</f>
        <v>744000000</v>
      </c>
      <c r="J97" s="1490">
        <f t="shared" ref="J97:L97" si="47">+J98</f>
        <v>493940204</v>
      </c>
      <c r="K97" s="1490">
        <f t="shared" si="47"/>
        <v>395940204</v>
      </c>
      <c r="L97" s="1490">
        <f t="shared" si="47"/>
        <v>330871804</v>
      </c>
      <c r="M97" s="1497">
        <f t="shared" ref="M97:AA97" si="48">+M99+M187</f>
        <v>0</v>
      </c>
      <c r="N97" s="1497">
        <f t="shared" si="48"/>
        <v>0</v>
      </c>
      <c r="O97" s="1497">
        <f t="shared" si="48"/>
        <v>0</v>
      </c>
      <c r="P97" s="1497">
        <f t="shared" si="48"/>
        <v>0</v>
      </c>
      <c r="Q97" s="1497">
        <f t="shared" si="48"/>
        <v>0</v>
      </c>
      <c r="R97" s="1497">
        <f t="shared" si="48"/>
        <v>0</v>
      </c>
      <c r="S97" s="1497">
        <f t="shared" si="48"/>
        <v>0</v>
      </c>
      <c r="T97" s="1497">
        <f t="shared" si="48"/>
        <v>0</v>
      </c>
      <c r="U97" s="1497">
        <f t="shared" si="48"/>
        <v>0</v>
      </c>
      <c r="V97" s="1497">
        <f t="shared" si="48"/>
        <v>0</v>
      </c>
      <c r="W97" s="1497">
        <f t="shared" si="48"/>
        <v>0</v>
      </c>
      <c r="X97" s="1497">
        <f t="shared" si="48"/>
        <v>0</v>
      </c>
      <c r="Y97" s="1516">
        <f t="shared" ref="Y97:AB105" si="49">+I97+M97+Q97+U97</f>
        <v>744000000</v>
      </c>
      <c r="Z97" s="1516">
        <f t="shared" si="49"/>
        <v>493940204</v>
      </c>
      <c r="AA97" s="1516">
        <f t="shared" si="49"/>
        <v>395940204</v>
      </c>
      <c r="AB97" s="645">
        <f t="shared" si="49"/>
        <v>330871804</v>
      </c>
      <c r="AC97" s="606"/>
    </row>
    <row r="98" spans="1:29" s="635" customFormat="1" ht="16.5" thickTop="1" thickBot="1">
      <c r="A98" s="624"/>
      <c r="B98" s="632"/>
      <c r="C98" s="632"/>
      <c r="D98" s="632"/>
      <c r="E98" s="624"/>
      <c r="F98" s="624"/>
      <c r="G98" s="624"/>
      <c r="H98" s="1100" t="s">
        <v>2353</v>
      </c>
      <c r="I98" s="1490">
        <f>+I99+I103+I107</f>
        <v>744000000</v>
      </c>
      <c r="J98" s="1490">
        <f t="shared" ref="J98:AB98" si="50">+J99+J103+J107</f>
        <v>493940204</v>
      </c>
      <c r="K98" s="1490">
        <f t="shared" si="50"/>
        <v>395940204</v>
      </c>
      <c r="L98" s="1490">
        <f t="shared" si="50"/>
        <v>330871804</v>
      </c>
      <c r="M98" s="1490">
        <f t="shared" si="50"/>
        <v>0</v>
      </c>
      <c r="N98" s="1490">
        <f t="shared" si="50"/>
        <v>0</v>
      </c>
      <c r="O98" s="1490">
        <f t="shared" si="50"/>
        <v>0</v>
      </c>
      <c r="P98" s="1490">
        <f t="shared" si="50"/>
        <v>0</v>
      </c>
      <c r="Q98" s="1490">
        <f t="shared" si="50"/>
        <v>0</v>
      </c>
      <c r="R98" s="1490">
        <f t="shared" si="50"/>
        <v>0</v>
      </c>
      <c r="S98" s="1490">
        <f t="shared" si="50"/>
        <v>0</v>
      </c>
      <c r="T98" s="1490">
        <f t="shared" si="50"/>
        <v>0</v>
      </c>
      <c r="U98" s="1490">
        <f t="shared" si="50"/>
        <v>0</v>
      </c>
      <c r="V98" s="1490">
        <f t="shared" si="50"/>
        <v>0</v>
      </c>
      <c r="W98" s="1490">
        <f t="shared" si="50"/>
        <v>0</v>
      </c>
      <c r="X98" s="1490">
        <f t="shared" si="50"/>
        <v>0</v>
      </c>
      <c r="Y98" s="1490">
        <f t="shared" si="50"/>
        <v>744000000</v>
      </c>
      <c r="Z98" s="1490">
        <f t="shared" si="50"/>
        <v>493940204</v>
      </c>
      <c r="AA98" s="1490">
        <f t="shared" si="50"/>
        <v>395940204</v>
      </c>
      <c r="AB98" s="627">
        <f t="shared" si="50"/>
        <v>330871804</v>
      </c>
      <c r="AC98" s="1095"/>
    </row>
    <row r="99" spans="1:29" s="635" customFormat="1" ht="39.75" thickTop="1" thickBot="1">
      <c r="A99" s="624"/>
      <c r="B99" s="624"/>
      <c r="C99" s="624"/>
      <c r="D99" s="624"/>
      <c r="E99" s="624"/>
      <c r="F99" s="624"/>
      <c r="G99" s="624"/>
      <c r="H99" s="896" t="s">
        <v>2354</v>
      </c>
      <c r="I99" s="1490">
        <f>+I100</f>
        <v>214000000</v>
      </c>
      <c r="J99" s="1490">
        <f t="shared" ref="J99:X101" si="51">+J100</f>
        <v>140271800</v>
      </c>
      <c r="K99" s="1490">
        <f t="shared" si="51"/>
        <v>140271800</v>
      </c>
      <c r="L99" s="1490">
        <f t="shared" si="51"/>
        <v>140029800</v>
      </c>
      <c r="M99" s="1490">
        <f t="shared" si="51"/>
        <v>0</v>
      </c>
      <c r="N99" s="1490">
        <f t="shared" si="51"/>
        <v>0</v>
      </c>
      <c r="O99" s="1490">
        <f t="shared" si="51"/>
        <v>0</v>
      </c>
      <c r="P99" s="1490">
        <f t="shared" si="51"/>
        <v>0</v>
      </c>
      <c r="Q99" s="1490">
        <f t="shared" si="51"/>
        <v>0</v>
      </c>
      <c r="R99" s="1490">
        <f t="shared" si="51"/>
        <v>0</v>
      </c>
      <c r="S99" s="1490">
        <f t="shared" si="51"/>
        <v>0</v>
      </c>
      <c r="T99" s="1490">
        <f t="shared" si="51"/>
        <v>0</v>
      </c>
      <c r="U99" s="1490">
        <f t="shared" si="51"/>
        <v>0</v>
      </c>
      <c r="V99" s="1490">
        <f t="shared" si="51"/>
        <v>0</v>
      </c>
      <c r="W99" s="1490">
        <f t="shared" si="51"/>
        <v>0</v>
      </c>
      <c r="X99" s="1490">
        <f t="shared" si="51"/>
        <v>0</v>
      </c>
      <c r="Y99" s="1509">
        <f t="shared" ref="Y99:AB111" si="52">+I99+M99+Q99+U99</f>
        <v>214000000</v>
      </c>
      <c r="Z99" s="1509">
        <f t="shared" si="52"/>
        <v>140271800</v>
      </c>
      <c r="AA99" s="1509">
        <f t="shared" si="52"/>
        <v>140271800</v>
      </c>
      <c r="AB99" s="628">
        <f t="shared" si="52"/>
        <v>140029800</v>
      </c>
      <c r="AC99" s="1095"/>
    </row>
    <row r="100" spans="1:29" ht="16.5" thickTop="1" thickBot="1">
      <c r="A100" s="637"/>
      <c r="B100" s="637"/>
      <c r="C100" s="637"/>
      <c r="D100" s="637"/>
      <c r="E100" s="637"/>
      <c r="F100" s="637"/>
      <c r="G100" s="637"/>
      <c r="H100" s="646" t="s">
        <v>1741</v>
      </c>
      <c r="I100" s="1490">
        <f>+I101</f>
        <v>214000000</v>
      </c>
      <c r="J100" s="1490">
        <f t="shared" si="51"/>
        <v>140271800</v>
      </c>
      <c r="K100" s="1490">
        <f t="shared" si="51"/>
        <v>140271800</v>
      </c>
      <c r="L100" s="1490">
        <f t="shared" si="51"/>
        <v>140029800</v>
      </c>
      <c r="M100" s="1105">
        <f t="shared" si="51"/>
        <v>0</v>
      </c>
      <c r="N100" s="1105">
        <f t="shared" si="51"/>
        <v>0</v>
      </c>
      <c r="O100" s="1105">
        <f t="shared" si="51"/>
        <v>0</v>
      </c>
      <c r="P100" s="1105">
        <f t="shared" si="51"/>
        <v>0</v>
      </c>
      <c r="Q100" s="1105">
        <f t="shared" si="51"/>
        <v>0</v>
      </c>
      <c r="R100" s="1105">
        <f t="shared" si="51"/>
        <v>0</v>
      </c>
      <c r="S100" s="1105">
        <f t="shared" si="51"/>
        <v>0</v>
      </c>
      <c r="T100" s="1105">
        <f t="shared" si="51"/>
        <v>0</v>
      </c>
      <c r="U100" s="1105">
        <f t="shared" si="51"/>
        <v>0</v>
      </c>
      <c r="V100" s="1105">
        <f t="shared" si="51"/>
        <v>0</v>
      </c>
      <c r="W100" s="1105">
        <f t="shared" si="51"/>
        <v>0</v>
      </c>
      <c r="X100" s="1105">
        <f t="shared" si="51"/>
        <v>0</v>
      </c>
      <c r="Y100" s="1512">
        <f t="shared" si="52"/>
        <v>214000000</v>
      </c>
      <c r="Z100" s="1512">
        <f t="shared" si="52"/>
        <v>140271800</v>
      </c>
      <c r="AA100" s="1512">
        <f t="shared" si="52"/>
        <v>140271800</v>
      </c>
      <c r="AB100" s="639">
        <f t="shared" si="52"/>
        <v>140029800</v>
      </c>
      <c r="AC100" s="606"/>
    </row>
    <row r="101" spans="1:29" ht="16.5" thickTop="1" thickBot="1">
      <c r="A101" s="612"/>
      <c r="B101" s="612"/>
      <c r="C101" s="612"/>
      <c r="D101" s="612"/>
      <c r="E101" s="613"/>
      <c r="F101" s="613"/>
      <c r="G101" s="612"/>
      <c r="H101" s="647" t="s">
        <v>1742</v>
      </c>
      <c r="I101" s="1490">
        <f>+I102</f>
        <v>214000000</v>
      </c>
      <c r="J101" s="1490">
        <f t="shared" si="51"/>
        <v>140271800</v>
      </c>
      <c r="K101" s="1490">
        <f t="shared" si="51"/>
        <v>140271800</v>
      </c>
      <c r="L101" s="1490">
        <f t="shared" si="51"/>
        <v>140029800</v>
      </c>
      <c r="M101" s="1106">
        <f t="shared" si="51"/>
        <v>0</v>
      </c>
      <c r="N101" s="1106">
        <f t="shared" si="51"/>
        <v>0</v>
      </c>
      <c r="O101" s="1106">
        <f t="shared" si="51"/>
        <v>0</v>
      </c>
      <c r="P101" s="1106">
        <f t="shared" si="51"/>
        <v>0</v>
      </c>
      <c r="Q101" s="1106">
        <f t="shared" si="51"/>
        <v>0</v>
      </c>
      <c r="R101" s="1106">
        <f t="shared" si="51"/>
        <v>0</v>
      </c>
      <c r="S101" s="1106">
        <f t="shared" si="51"/>
        <v>0</v>
      </c>
      <c r="T101" s="1106">
        <f t="shared" si="51"/>
        <v>0</v>
      </c>
      <c r="U101" s="1106">
        <f t="shared" si="51"/>
        <v>0</v>
      </c>
      <c r="V101" s="1106">
        <f t="shared" si="51"/>
        <v>0</v>
      </c>
      <c r="W101" s="1106">
        <f t="shared" si="51"/>
        <v>0</v>
      </c>
      <c r="X101" s="1106">
        <f t="shared" si="51"/>
        <v>0</v>
      </c>
      <c r="Y101" s="1506">
        <f t="shared" si="52"/>
        <v>214000000</v>
      </c>
      <c r="Z101" s="1506">
        <f t="shared" si="52"/>
        <v>140271800</v>
      </c>
      <c r="AA101" s="1506">
        <f t="shared" si="52"/>
        <v>140271800</v>
      </c>
      <c r="AB101" s="617">
        <f t="shared" si="52"/>
        <v>140029800</v>
      </c>
      <c r="AC101" s="606"/>
    </row>
    <row r="102" spans="1:29" ht="16.5" thickTop="1" thickBot="1">
      <c r="A102" s="612"/>
      <c r="B102" s="612"/>
      <c r="C102" s="612"/>
      <c r="D102" s="612"/>
      <c r="E102" s="613"/>
      <c r="F102" s="613"/>
      <c r="G102" s="613"/>
      <c r="H102" s="647" t="s">
        <v>1743</v>
      </c>
      <c r="I102" s="1490">
        <v>214000000</v>
      </c>
      <c r="J102" s="1490">
        <v>140271800</v>
      </c>
      <c r="K102" s="1490">
        <v>140271800</v>
      </c>
      <c r="L102" s="1490">
        <v>140029800</v>
      </c>
      <c r="M102" s="1106"/>
      <c r="N102" s="1106"/>
      <c r="O102" s="1106"/>
      <c r="P102" s="1106"/>
      <c r="Q102" s="1106"/>
      <c r="R102" s="1106"/>
      <c r="S102" s="1106"/>
      <c r="T102" s="1106"/>
      <c r="U102" s="1106"/>
      <c r="V102" s="1106"/>
      <c r="W102" s="1106"/>
      <c r="X102" s="1106"/>
      <c r="Y102" s="1506">
        <f t="shared" si="52"/>
        <v>214000000</v>
      </c>
      <c r="Z102" s="1506">
        <f t="shared" si="52"/>
        <v>140271800</v>
      </c>
      <c r="AA102" s="1506">
        <f t="shared" si="52"/>
        <v>140271800</v>
      </c>
      <c r="AB102" s="617">
        <f t="shared" si="52"/>
        <v>140029800</v>
      </c>
      <c r="AC102" s="606"/>
    </row>
    <row r="103" spans="1:29" s="635" customFormat="1" ht="52.5" thickTop="1" thickBot="1">
      <c r="A103" s="1097"/>
      <c r="B103" s="1097"/>
      <c r="C103" s="1097"/>
      <c r="D103" s="1097"/>
      <c r="E103" s="1097"/>
      <c r="F103" s="1097"/>
      <c r="G103" s="1098"/>
      <c r="H103" s="896" t="s">
        <v>2371</v>
      </c>
      <c r="I103" s="1501">
        <f>+I104</f>
        <v>380000000</v>
      </c>
      <c r="J103" s="1501">
        <f t="shared" ref="J103:X107" si="53">+J104</f>
        <v>213691584</v>
      </c>
      <c r="K103" s="1501">
        <f t="shared" si="53"/>
        <v>213691584</v>
      </c>
      <c r="L103" s="1501">
        <f t="shared" si="53"/>
        <v>152865184</v>
      </c>
      <c r="M103" s="1501">
        <f t="shared" si="53"/>
        <v>0</v>
      </c>
      <c r="N103" s="1501">
        <f t="shared" si="53"/>
        <v>0</v>
      </c>
      <c r="O103" s="1501">
        <f t="shared" si="53"/>
        <v>0</v>
      </c>
      <c r="P103" s="1501">
        <f t="shared" si="53"/>
        <v>0</v>
      </c>
      <c r="Q103" s="1501">
        <f t="shared" si="53"/>
        <v>0</v>
      </c>
      <c r="R103" s="1501">
        <f t="shared" si="53"/>
        <v>0</v>
      </c>
      <c r="S103" s="1501">
        <f t="shared" si="53"/>
        <v>0</v>
      </c>
      <c r="T103" s="1501">
        <f t="shared" si="53"/>
        <v>0</v>
      </c>
      <c r="U103" s="1501">
        <f t="shared" si="53"/>
        <v>0</v>
      </c>
      <c r="V103" s="1501">
        <f t="shared" si="53"/>
        <v>0</v>
      </c>
      <c r="W103" s="1501">
        <f t="shared" si="53"/>
        <v>0</v>
      </c>
      <c r="X103" s="1501">
        <f t="shared" si="53"/>
        <v>0</v>
      </c>
      <c r="Y103" s="1518">
        <f t="shared" si="52"/>
        <v>380000000</v>
      </c>
      <c r="Z103" s="1518">
        <f t="shared" si="52"/>
        <v>213691584</v>
      </c>
      <c r="AA103" s="1518">
        <f t="shared" si="52"/>
        <v>213691584</v>
      </c>
      <c r="AB103" s="1099">
        <f t="shared" si="52"/>
        <v>152865184</v>
      </c>
      <c r="AC103" s="1095"/>
    </row>
    <row r="104" spans="1:29" ht="16.5" thickTop="1" thickBot="1">
      <c r="A104" s="649"/>
      <c r="B104" s="649"/>
      <c r="C104" s="649"/>
      <c r="D104" s="649"/>
      <c r="E104" s="637"/>
      <c r="F104" s="637"/>
      <c r="G104" s="637"/>
      <c r="H104" s="646" t="s">
        <v>1741</v>
      </c>
      <c r="I104" s="1490">
        <f>+I105</f>
        <v>380000000</v>
      </c>
      <c r="J104" s="1490">
        <f t="shared" si="53"/>
        <v>213691584</v>
      </c>
      <c r="K104" s="1490">
        <f t="shared" si="53"/>
        <v>213691584</v>
      </c>
      <c r="L104" s="1490">
        <f t="shared" si="53"/>
        <v>152865184</v>
      </c>
      <c r="M104" s="1105">
        <f t="shared" si="53"/>
        <v>0</v>
      </c>
      <c r="N104" s="1105">
        <f t="shared" si="53"/>
        <v>0</v>
      </c>
      <c r="O104" s="1105">
        <f t="shared" si="53"/>
        <v>0</v>
      </c>
      <c r="P104" s="1105">
        <f t="shared" si="53"/>
        <v>0</v>
      </c>
      <c r="Q104" s="1105">
        <f t="shared" si="53"/>
        <v>0</v>
      </c>
      <c r="R104" s="1105">
        <f t="shared" si="53"/>
        <v>0</v>
      </c>
      <c r="S104" s="1105">
        <f t="shared" si="53"/>
        <v>0</v>
      </c>
      <c r="T104" s="1105">
        <f t="shared" si="53"/>
        <v>0</v>
      </c>
      <c r="U104" s="1105">
        <f t="shared" si="53"/>
        <v>0</v>
      </c>
      <c r="V104" s="1105">
        <f t="shared" si="53"/>
        <v>0</v>
      </c>
      <c r="W104" s="1105">
        <f t="shared" si="53"/>
        <v>0</v>
      </c>
      <c r="X104" s="1105">
        <f t="shared" si="53"/>
        <v>0</v>
      </c>
      <c r="Y104" s="1512">
        <f t="shared" si="52"/>
        <v>380000000</v>
      </c>
      <c r="Z104" s="1512">
        <f t="shared" si="52"/>
        <v>213691584</v>
      </c>
      <c r="AA104" s="1512">
        <f t="shared" si="52"/>
        <v>213691584</v>
      </c>
      <c r="AB104" s="639">
        <f t="shared" si="52"/>
        <v>152865184</v>
      </c>
      <c r="AC104" s="606"/>
    </row>
    <row r="105" spans="1:29" ht="16.5" thickTop="1" thickBot="1">
      <c r="A105" s="612"/>
      <c r="B105" s="612"/>
      <c r="C105" s="614"/>
      <c r="D105" s="614"/>
      <c r="E105" s="613"/>
      <c r="F105" s="613"/>
      <c r="G105" s="612"/>
      <c r="H105" s="647" t="s">
        <v>1742</v>
      </c>
      <c r="I105" s="1490">
        <f>+I106</f>
        <v>380000000</v>
      </c>
      <c r="J105" s="1490">
        <f t="shared" si="53"/>
        <v>213691584</v>
      </c>
      <c r="K105" s="1490">
        <f t="shared" si="53"/>
        <v>213691584</v>
      </c>
      <c r="L105" s="1490">
        <f t="shared" si="53"/>
        <v>152865184</v>
      </c>
      <c r="M105" s="1106">
        <f t="shared" si="53"/>
        <v>0</v>
      </c>
      <c r="N105" s="1106">
        <f t="shared" si="53"/>
        <v>0</v>
      </c>
      <c r="O105" s="1106">
        <f t="shared" si="53"/>
        <v>0</v>
      </c>
      <c r="P105" s="1106">
        <f t="shared" si="53"/>
        <v>0</v>
      </c>
      <c r="Q105" s="1106">
        <f t="shared" si="53"/>
        <v>0</v>
      </c>
      <c r="R105" s="1106">
        <f t="shared" si="53"/>
        <v>0</v>
      </c>
      <c r="S105" s="1106">
        <f t="shared" si="53"/>
        <v>0</v>
      </c>
      <c r="T105" s="1106">
        <f t="shared" si="53"/>
        <v>0</v>
      </c>
      <c r="U105" s="1106">
        <f t="shared" si="53"/>
        <v>0</v>
      </c>
      <c r="V105" s="1106">
        <f t="shared" si="53"/>
        <v>0</v>
      </c>
      <c r="W105" s="1106">
        <f t="shared" si="53"/>
        <v>0</v>
      </c>
      <c r="X105" s="1106">
        <f t="shared" si="53"/>
        <v>0</v>
      </c>
      <c r="Y105" s="1506">
        <f t="shared" si="52"/>
        <v>380000000</v>
      </c>
      <c r="Z105" s="1506">
        <f t="shared" si="52"/>
        <v>213691584</v>
      </c>
      <c r="AA105" s="1506">
        <f t="shared" si="52"/>
        <v>213691584</v>
      </c>
      <c r="AB105" s="617">
        <f t="shared" si="52"/>
        <v>152865184</v>
      </c>
      <c r="AC105" s="606"/>
    </row>
    <row r="106" spans="1:29" ht="16.5" thickTop="1" thickBot="1">
      <c r="A106" s="612"/>
      <c r="B106" s="612"/>
      <c r="C106" s="614"/>
      <c r="D106" s="614"/>
      <c r="E106" s="613"/>
      <c r="F106" s="613"/>
      <c r="G106" s="613"/>
      <c r="H106" s="647" t="s">
        <v>1743</v>
      </c>
      <c r="I106" s="1490">
        <v>380000000</v>
      </c>
      <c r="J106" s="1490">
        <v>213691584</v>
      </c>
      <c r="K106" s="1490">
        <v>213691584</v>
      </c>
      <c r="L106" s="1490">
        <v>152865184</v>
      </c>
      <c r="M106" s="1106"/>
      <c r="N106" s="1106"/>
      <c r="O106" s="1106"/>
      <c r="P106" s="1106"/>
      <c r="Q106" s="1106"/>
      <c r="R106" s="1106"/>
      <c r="S106" s="1106"/>
      <c r="T106" s="1106"/>
      <c r="U106" s="1106"/>
      <c r="V106" s="1106"/>
      <c r="W106" s="1106"/>
      <c r="X106" s="1106"/>
      <c r="Y106" s="1506">
        <f t="shared" si="52"/>
        <v>380000000</v>
      </c>
      <c r="Z106" s="1506">
        <f t="shared" si="52"/>
        <v>213691584</v>
      </c>
      <c r="AA106" s="1506">
        <f t="shared" si="52"/>
        <v>213691584</v>
      </c>
      <c r="AB106" s="617">
        <f t="shared" si="52"/>
        <v>152865184</v>
      </c>
      <c r="AC106" s="606"/>
    </row>
    <row r="107" spans="1:29" s="635" customFormat="1" ht="39.75" thickTop="1" thickBot="1">
      <c r="A107" s="1097"/>
      <c r="B107" s="1097"/>
      <c r="C107" s="1097"/>
      <c r="D107" s="1097"/>
      <c r="E107" s="1097"/>
      <c r="F107" s="1097"/>
      <c r="G107" s="1098"/>
      <c r="H107" s="896" t="s">
        <v>2355</v>
      </c>
      <c r="I107" s="1501">
        <f>+I108</f>
        <v>150000000</v>
      </c>
      <c r="J107" s="1501">
        <f t="shared" ref="J107:X109" si="54">+J108</f>
        <v>139976820</v>
      </c>
      <c r="K107" s="1501">
        <f t="shared" si="54"/>
        <v>41976820</v>
      </c>
      <c r="L107" s="1501">
        <f t="shared" si="54"/>
        <v>37976820</v>
      </c>
      <c r="M107" s="1501">
        <f t="shared" si="53"/>
        <v>0</v>
      </c>
      <c r="N107" s="1501">
        <f t="shared" si="53"/>
        <v>0</v>
      </c>
      <c r="O107" s="1501">
        <f t="shared" si="53"/>
        <v>0</v>
      </c>
      <c r="P107" s="1501">
        <f t="shared" si="53"/>
        <v>0</v>
      </c>
      <c r="Q107" s="1501">
        <f t="shared" si="53"/>
        <v>0</v>
      </c>
      <c r="R107" s="1501">
        <f t="shared" si="53"/>
        <v>0</v>
      </c>
      <c r="S107" s="1501">
        <f t="shared" si="53"/>
        <v>0</v>
      </c>
      <c r="T107" s="1501">
        <f t="shared" si="53"/>
        <v>0</v>
      </c>
      <c r="U107" s="1501">
        <f t="shared" si="53"/>
        <v>0</v>
      </c>
      <c r="V107" s="1501">
        <f t="shared" si="53"/>
        <v>0</v>
      </c>
      <c r="W107" s="1501">
        <f t="shared" si="53"/>
        <v>0</v>
      </c>
      <c r="X107" s="1501">
        <f t="shared" si="53"/>
        <v>0</v>
      </c>
      <c r="Y107" s="1518">
        <f t="shared" si="52"/>
        <v>150000000</v>
      </c>
      <c r="Z107" s="1518">
        <f t="shared" si="52"/>
        <v>139976820</v>
      </c>
      <c r="AA107" s="1518">
        <f t="shared" si="52"/>
        <v>41976820</v>
      </c>
      <c r="AB107" s="1099">
        <f t="shared" si="52"/>
        <v>37976820</v>
      </c>
      <c r="AC107" s="1095"/>
    </row>
    <row r="108" spans="1:29" ht="16.5" thickTop="1" thickBot="1">
      <c r="A108" s="649"/>
      <c r="B108" s="649"/>
      <c r="C108" s="649"/>
      <c r="D108" s="649"/>
      <c r="E108" s="637"/>
      <c r="F108" s="637"/>
      <c r="G108" s="637"/>
      <c r="H108" s="646" t="s">
        <v>1741</v>
      </c>
      <c r="I108" s="1490">
        <f>+I109</f>
        <v>150000000</v>
      </c>
      <c r="J108" s="1490">
        <f t="shared" si="54"/>
        <v>139976820</v>
      </c>
      <c r="K108" s="1490">
        <f t="shared" si="54"/>
        <v>41976820</v>
      </c>
      <c r="L108" s="1490">
        <f t="shared" si="54"/>
        <v>37976820</v>
      </c>
      <c r="M108" s="1105">
        <f t="shared" si="54"/>
        <v>0</v>
      </c>
      <c r="N108" s="1105">
        <f t="shared" si="54"/>
        <v>0</v>
      </c>
      <c r="O108" s="1105">
        <f t="shared" si="54"/>
        <v>0</v>
      </c>
      <c r="P108" s="1105">
        <f t="shared" si="54"/>
        <v>0</v>
      </c>
      <c r="Q108" s="1105">
        <f t="shared" si="54"/>
        <v>0</v>
      </c>
      <c r="R108" s="1105">
        <f t="shared" si="54"/>
        <v>0</v>
      </c>
      <c r="S108" s="1105">
        <f t="shared" si="54"/>
        <v>0</v>
      </c>
      <c r="T108" s="1105">
        <f t="shared" si="54"/>
        <v>0</v>
      </c>
      <c r="U108" s="1105">
        <f t="shared" si="54"/>
        <v>0</v>
      </c>
      <c r="V108" s="1105">
        <f t="shared" si="54"/>
        <v>0</v>
      </c>
      <c r="W108" s="1105">
        <f t="shared" si="54"/>
        <v>0</v>
      </c>
      <c r="X108" s="1105">
        <f t="shared" si="54"/>
        <v>0</v>
      </c>
      <c r="Y108" s="1512">
        <f t="shared" si="52"/>
        <v>150000000</v>
      </c>
      <c r="Z108" s="1512">
        <f t="shared" si="52"/>
        <v>139976820</v>
      </c>
      <c r="AA108" s="1512">
        <f t="shared" si="52"/>
        <v>41976820</v>
      </c>
      <c r="AB108" s="639">
        <f t="shared" si="52"/>
        <v>37976820</v>
      </c>
      <c r="AC108" s="606"/>
    </row>
    <row r="109" spans="1:29" ht="16.5" thickTop="1" thickBot="1">
      <c r="A109" s="612"/>
      <c r="B109" s="612"/>
      <c r="C109" s="614"/>
      <c r="D109" s="614"/>
      <c r="E109" s="613"/>
      <c r="F109" s="613"/>
      <c r="G109" s="612"/>
      <c r="H109" s="647" t="s">
        <v>1742</v>
      </c>
      <c r="I109" s="1490">
        <f>+I110</f>
        <v>150000000</v>
      </c>
      <c r="J109" s="1490">
        <f t="shared" si="54"/>
        <v>139976820</v>
      </c>
      <c r="K109" s="1490">
        <f t="shared" si="54"/>
        <v>41976820</v>
      </c>
      <c r="L109" s="1490">
        <f t="shared" si="54"/>
        <v>37976820</v>
      </c>
      <c r="M109" s="1106">
        <f t="shared" si="54"/>
        <v>0</v>
      </c>
      <c r="N109" s="1106">
        <f t="shared" si="54"/>
        <v>0</v>
      </c>
      <c r="O109" s="1106">
        <f t="shared" si="54"/>
        <v>0</v>
      </c>
      <c r="P109" s="1106">
        <f t="shared" si="54"/>
        <v>0</v>
      </c>
      <c r="Q109" s="1106">
        <f t="shared" si="54"/>
        <v>0</v>
      </c>
      <c r="R109" s="1106">
        <f t="shared" si="54"/>
        <v>0</v>
      </c>
      <c r="S109" s="1106">
        <f t="shared" si="54"/>
        <v>0</v>
      </c>
      <c r="T109" s="1106">
        <f t="shared" si="54"/>
        <v>0</v>
      </c>
      <c r="U109" s="1106">
        <f t="shared" si="54"/>
        <v>0</v>
      </c>
      <c r="V109" s="1106">
        <f t="shared" si="54"/>
        <v>0</v>
      </c>
      <c r="W109" s="1106">
        <f t="shared" si="54"/>
        <v>0</v>
      </c>
      <c r="X109" s="1106">
        <f t="shared" si="54"/>
        <v>0</v>
      </c>
      <c r="Y109" s="1506">
        <f t="shared" si="52"/>
        <v>150000000</v>
      </c>
      <c r="Z109" s="1506">
        <f t="shared" si="52"/>
        <v>139976820</v>
      </c>
      <c r="AA109" s="1506">
        <f t="shared" si="52"/>
        <v>41976820</v>
      </c>
      <c r="AB109" s="617">
        <f t="shared" si="52"/>
        <v>37976820</v>
      </c>
      <c r="AC109" s="606"/>
    </row>
    <row r="110" spans="1:29" ht="16.5" thickTop="1" thickBot="1">
      <c r="A110" s="612"/>
      <c r="B110" s="612"/>
      <c r="C110" s="614"/>
      <c r="D110" s="614"/>
      <c r="E110" s="613"/>
      <c r="F110" s="613"/>
      <c r="G110" s="613"/>
      <c r="H110" s="647" t="s">
        <v>1743</v>
      </c>
      <c r="I110" s="1490">
        <v>150000000</v>
      </c>
      <c r="J110" s="1490">
        <v>139976820</v>
      </c>
      <c r="K110" s="1490">
        <v>41976820</v>
      </c>
      <c r="L110" s="1490">
        <v>37976820</v>
      </c>
      <c r="M110" s="1106"/>
      <c r="N110" s="1106"/>
      <c r="O110" s="1106"/>
      <c r="P110" s="1106"/>
      <c r="Q110" s="1106"/>
      <c r="R110" s="1106"/>
      <c r="S110" s="1106"/>
      <c r="T110" s="1106"/>
      <c r="U110" s="1106"/>
      <c r="V110" s="1106"/>
      <c r="W110" s="1106"/>
      <c r="X110" s="1106"/>
      <c r="Y110" s="1506">
        <f t="shared" si="52"/>
        <v>150000000</v>
      </c>
      <c r="Z110" s="1506">
        <f t="shared" si="52"/>
        <v>139976820</v>
      </c>
      <c r="AA110" s="1506">
        <f t="shared" si="52"/>
        <v>41976820</v>
      </c>
      <c r="AB110" s="617">
        <f t="shared" si="52"/>
        <v>37976820</v>
      </c>
      <c r="AC110" s="606"/>
    </row>
    <row r="111" spans="1:29" ht="27" thickTop="1" thickBot="1">
      <c r="A111" s="643"/>
      <c r="B111" s="607"/>
      <c r="C111" s="607"/>
      <c r="D111" s="607"/>
      <c r="E111" s="643"/>
      <c r="F111" s="643"/>
      <c r="G111" s="643"/>
      <c r="H111" s="894" t="s">
        <v>2356</v>
      </c>
      <c r="I111" s="1490">
        <f>+I112+I137</f>
        <v>5181235000</v>
      </c>
      <c r="J111" s="1490">
        <f t="shared" ref="J111:L111" si="55">+J112+J137</f>
        <v>4349498550.5499992</v>
      </c>
      <c r="K111" s="1490">
        <f t="shared" si="55"/>
        <v>3888619785.5499997</v>
      </c>
      <c r="L111" s="1490">
        <f t="shared" si="55"/>
        <v>3479588278.8499999</v>
      </c>
      <c r="M111" s="1497">
        <f t="shared" ref="M111:AA111" si="56">+M113+M201</f>
        <v>0</v>
      </c>
      <c r="N111" s="1497">
        <f t="shared" si="56"/>
        <v>0</v>
      </c>
      <c r="O111" s="1497">
        <f t="shared" si="56"/>
        <v>0</v>
      </c>
      <c r="P111" s="1497">
        <f t="shared" si="56"/>
        <v>0</v>
      </c>
      <c r="Q111" s="1497">
        <f t="shared" si="56"/>
        <v>0</v>
      </c>
      <c r="R111" s="1497">
        <f t="shared" si="56"/>
        <v>0</v>
      </c>
      <c r="S111" s="1497">
        <f t="shared" si="56"/>
        <v>0</v>
      </c>
      <c r="T111" s="1497">
        <f t="shared" si="56"/>
        <v>0</v>
      </c>
      <c r="U111" s="1497">
        <f t="shared" si="56"/>
        <v>0</v>
      </c>
      <c r="V111" s="1497">
        <f t="shared" si="56"/>
        <v>0</v>
      </c>
      <c r="W111" s="1497">
        <f t="shared" si="56"/>
        <v>0</v>
      </c>
      <c r="X111" s="1497">
        <f t="shared" si="56"/>
        <v>0</v>
      </c>
      <c r="Y111" s="1516">
        <f t="shared" si="52"/>
        <v>5181235000</v>
      </c>
      <c r="Z111" s="1516">
        <f t="shared" si="52"/>
        <v>4349498550.5499992</v>
      </c>
      <c r="AA111" s="1516">
        <f t="shared" si="52"/>
        <v>3888619785.5499997</v>
      </c>
      <c r="AB111" s="645">
        <f t="shared" si="52"/>
        <v>3479588278.8499999</v>
      </c>
      <c r="AC111" s="606"/>
    </row>
    <row r="112" spans="1:29" s="635" customFormat="1" ht="27" thickTop="1" thickBot="1">
      <c r="A112" s="624"/>
      <c r="B112" s="632"/>
      <c r="C112" s="632"/>
      <c r="D112" s="632"/>
      <c r="E112" s="624"/>
      <c r="F112" s="624"/>
      <c r="G112" s="624"/>
      <c r="H112" s="1101" t="s">
        <v>2357</v>
      </c>
      <c r="I112" s="1490">
        <f>+I113+I117+I121+I125+I129+I133</f>
        <v>4818235000</v>
      </c>
      <c r="J112" s="1490">
        <f t="shared" ref="J112:AB112" si="57">+J113+J117+J121+J125+J129+J133</f>
        <v>4049233834.5499997</v>
      </c>
      <c r="K112" s="1490">
        <f t="shared" si="57"/>
        <v>3711280785.5499997</v>
      </c>
      <c r="L112" s="1490">
        <f t="shared" si="57"/>
        <v>3302874417.8499999</v>
      </c>
      <c r="M112" s="1490">
        <f t="shared" si="57"/>
        <v>0</v>
      </c>
      <c r="N112" s="1490">
        <f t="shared" si="57"/>
        <v>0</v>
      </c>
      <c r="O112" s="1490">
        <f t="shared" si="57"/>
        <v>0</v>
      </c>
      <c r="P112" s="1490">
        <f t="shared" si="57"/>
        <v>0</v>
      </c>
      <c r="Q112" s="1490">
        <f t="shared" si="57"/>
        <v>0</v>
      </c>
      <c r="R112" s="1490">
        <f t="shared" si="57"/>
        <v>0</v>
      </c>
      <c r="S112" s="1490">
        <f t="shared" si="57"/>
        <v>0</v>
      </c>
      <c r="T112" s="1490">
        <f t="shared" si="57"/>
        <v>0</v>
      </c>
      <c r="U112" s="1490">
        <f t="shared" si="57"/>
        <v>0</v>
      </c>
      <c r="V112" s="1490">
        <f t="shared" si="57"/>
        <v>0</v>
      </c>
      <c r="W112" s="1490">
        <f t="shared" si="57"/>
        <v>0</v>
      </c>
      <c r="X112" s="1490">
        <f t="shared" si="57"/>
        <v>0</v>
      </c>
      <c r="Y112" s="1490">
        <f t="shared" si="57"/>
        <v>4818235000</v>
      </c>
      <c r="Z112" s="1490">
        <f t="shared" si="57"/>
        <v>4049233834.5499997</v>
      </c>
      <c r="AA112" s="1490">
        <f t="shared" si="57"/>
        <v>3711280785.5499997</v>
      </c>
      <c r="AB112" s="627">
        <f t="shared" si="57"/>
        <v>3302874417.8499999</v>
      </c>
      <c r="AC112" s="1095"/>
    </row>
    <row r="113" spans="1:29" s="635" customFormat="1" ht="27" thickTop="1" thickBot="1">
      <c r="A113" s="624"/>
      <c r="B113" s="624"/>
      <c r="C113" s="624"/>
      <c r="D113" s="624"/>
      <c r="E113" s="624"/>
      <c r="F113" s="624"/>
      <c r="G113" s="624"/>
      <c r="H113" s="896" t="s">
        <v>2358</v>
      </c>
      <c r="I113" s="1490">
        <f>+I114</f>
        <v>583000000</v>
      </c>
      <c r="J113" s="1490">
        <f t="shared" ref="J113:X115" si="58">+J114</f>
        <v>417008278</v>
      </c>
      <c r="K113" s="1490">
        <f t="shared" si="58"/>
        <v>415645489</v>
      </c>
      <c r="L113" s="1490">
        <f t="shared" si="58"/>
        <v>371901089</v>
      </c>
      <c r="M113" s="1490">
        <f t="shared" si="58"/>
        <v>0</v>
      </c>
      <c r="N113" s="1490">
        <f t="shared" si="58"/>
        <v>0</v>
      </c>
      <c r="O113" s="1490">
        <f t="shared" si="58"/>
        <v>0</v>
      </c>
      <c r="P113" s="1490">
        <f t="shared" si="58"/>
        <v>0</v>
      </c>
      <c r="Q113" s="1490">
        <f t="shared" si="58"/>
        <v>0</v>
      </c>
      <c r="R113" s="1490">
        <f t="shared" si="58"/>
        <v>0</v>
      </c>
      <c r="S113" s="1490">
        <f t="shared" si="58"/>
        <v>0</v>
      </c>
      <c r="T113" s="1490">
        <f t="shared" si="58"/>
        <v>0</v>
      </c>
      <c r="U113" s="1490">
        <f t="shared" si="58"/>
        <v>0</v>
      </c>
      <c r="V113" s="1490">
        <f t="shared" si="58"/>
        <v>0</v>
      </c>
      <c r="W113" s="1490">
        <f t="shared" si="58"/>
        <v>0</v>
      </c>
      <c r="X113" s="1490">
        <f t="shared" si="58"/>
        <v>0</v>
      </c>
      <c r="Y113" s="1509">
        <f t="shared" ref="Y113:AB128" si="59">+I113+M113+Q113+U113</f>
        <v>583000000</v>
      </c>
      <c r="Z113" s="1509">
        <f t="shared" si="59"/>
        <v>417008278</v>
      </c>
      <c r="AA113" s="1509">
        <f t="shared" si="59"/>
        <v>415645489</v>
      </c>
      <c r="AB113" s="628">
        <f t="shared" si="59"/>
        <v>371901089</v>
      </c>
      <c r="AC113" s="1095"/>
    </row>
    <row r="114" spans="1:29" ht="16.5" thickTop="1" thickBot="1">
      <c r="A114" s="637"/>
      <c r="B114" s="637"/>
      <c r="C114" s="637"/>
      <c r="D114" s="637"/>
      <c r="E114" s="637"/>
      <c r="F114" s="637"/>
      <c r="G114" s="637"/>
      <c r="H114" s="646" t="s">
        <v>1741</v>
      </c>
      <c r="I114" s="1490">
        <f>+I115</f>
        <v>583000000</v>
      </c>
      <c r="J114" s="1490">
        <f t="shared" si="58"/>
        <v>417008278</v>
      </c>
      <c r="K114" s="1490">
        <f t="shared" si="58"/>
        <v>415645489</v>
      </c>
      <c r="L114" s="1490">
        <f t="shared" si="58"/>
        <v>371901089</v>
      </c>
      <c r="M114" s="1105">
        <f t="shared" si="58"/>
        <v>0</v>
      </c>
      <c r="N114" s="1105">
        <f t="shared" si="58"/>
        <v>0</v>
      </c>
      <c r="O114" s="1105">
        <f t="shared" si="58"/>
        <v>0</v>
      </c>
      <c r="P114" s="1105">
        <f t="shared" si="58"/>
        <v>0</v>
      </c>
      <c r="Q114" s="1105">
        <f t="shared" si="58"/>
        <v>0</v>
      </c>
      <c r="R114" s="1105">
        <f t="shared" si="58"/>
        <v>0</v>
      </c>
      <c r="S114" s="1105">
        <f t="shared" si="58"/>
        <v>0</v>
      </c>
      <c r="T114" s="1105">
        <f t="shared" si="58"/>
        <v>0</v>
      </c>
      <c r="U114" s="1105">
        <f t="shared" si="58"/>
        <v>0</v>
      </c>
      <c r="V114" s="1105">
        <f t="shared" si="58"/>
        <v>0</v>
      </c>
      <c r="W114" s="1105">
        <f t="shared" si="58"/>
        <v>0</v>
      </c>
      <c r="X114" s="1105">
        <f t="shared" si="58"/>
        <v>0</v>
      </c>
      <c r="Y114" s="1512">
        <f t="shared" si="59"/>
        <v>583000000</v>
      </c>
      <c r="Z114" s="1512">
        <f t="shared" si="59"/>
        <v>417008278</v>
      </c>
      <c r="AA114" s="1512">
        <f t="shared" si="59"/>
        <v>415645489</v>
      </c>
      <c r="AB114" s="639">
        <f t="shared" si="59"/>
        <v>371901089</v>
      </c>
      <c r="AC114" s="606"/>
    </row>
    <row r="115" spans="1:29" ht="16.5" thickTop="1" thickBot="1">
      <c r="A115" s="612"/>
      <c r="B115" s="612"/>
      <c r="C115" s="612"/>
      <c r="D115" s="612"/>
      <c r="E115" s="613"/>
      <c r="F115" s="613"/>
      <c r="G115" s="612"/>
      <c r="H115" s="647" t="s">
        <v>1742</v>
      </c>
      <c r="I115" s="1490">
        <f>+I116</f>
        <v>583000000</v>
      </c>
      <c r="J115" s="1490">
        <f t="shared" si="58"/>
        <v>417008278</v>
      </c>
      <c r="K115" s="1490">
        <f t="shared" si="58"/>
        <v>415645489</v>
      </c>
      <c r="L115" s="1490">
        <f t="shared" si="58"/>
        <v>371901089</v>
      </c>
      <c r="M115" s="1106">
        <f t="shared" si="58"/>
        <v>0</v>
      </c>
      <c r="N115" s="1106">
        <f t="shared" si="58"/>
        <v>0</v>
      </c>
      <c r="O115" s="1106">
        <f t="shared" si="58"/>
        <v>0</v>
      </c>
      <c r="P115" s="1106">
        <f t="shared" si="58"/>
        <v>0</v>
      </c>
      <c r="Q115" s="1106">
        <f t="shared" si="58"/>
        <v>0</v>
      </c>
      <c r="R115" s="1106">
        <f t="shared" si="58"/>
        <v>0</v>
      </c>
      <c r="S115" s="1106">
        <f t="shared" si="58"/>
        <v>0</v>
      </c>
      <c r="T115" s="1106">
        <f t="shared" si="58"/>
        <v>0</v>
      </c>
      <c r="U115" s="1106">
        <f t="shared" si="58"/>
        <v>0</v>
      </c>
      <c r="V115" s="1106">
        <f t="shared" si="58"/>
        <v>0</v>
      </c>
      <c r="W115" s="1106">
        <f t="shared" si="58"/>
        <v>0</v>
      </c>
      <c r="X115" s="1106">
        <f t="shared" si="58"/>
        <v>0</v>
      </c>
      <c r="Y115" s="1506">
        <f t="shared" si="59"/>
        <v>583000000</v>
      </c>
      <c r="Z115" s="1506">
        <f t="shared" si="59"/>
        <v>417008278</v>
      </c>
      <c r="AA115" s="1506">
        <f t="shared" si="59"/>
        <v>415645489</v>
      </c>
      <c r="AB115" s="617">
        <f t="shared" si="59"/>
        <v>371901089</v>
      </c>
      <c r="AC115" s="606"/>
    </row>
    <row r="116" spans="1:29" ht="16.5" thickTop="1" thickBot="1">
      <c r="A116" s="612"/>
      <c r="B116" s="612"/>
      <c r="C116" s="612"/>
      <c r="D116" s="612"/>
      <c r="E116" s="613"/>
      <c r="F116" s="613"/>
      <c r="G116" s="613"/>
      <c r="H116" s="647" t="s">
        <v>1743</v>
      </c>
      <c r="I116" s="1490">
        <v>583000000</v>
      </c>
      <c r="J116" s="1490">
        <v>417008278</v>
      </c>
      <c r="K116" s="1490">
        <v>415645489</v>
      </c>
      <c r="L116" s="1490">
        <v>371901089</v>
      </c>
      <c r="M116" s="1106"/>
      <c r="N116" s="1106"/>
      <c r="O116" s="1106"/>
      <c r="P116" s="1106"/>
      <c r="Q116" s="1106"/>
      <c r="R116" s="1106"/>
      <c r="S116" s="1106"/>
      <c r="T116" s="1106"/>
      <c r="U116" s="1106"/>
      <c r="V116" s="1106"/>
      <c r="W116" s="1106"/>
      <c r="X116" s="1106"/>
      <c r="Y116" s="1506">
        <f t="shared" si="59"/>
        <v>583000000</v>
      </c>
      <c r="Z116" s="1506">
        <f t="shared" si="59"/>
        <v>417008278</v>
      </c>
      <c r="AA116" s="1506">
        <f t="shared" si="59"/>
        <v>415645489</v>
      </c>
      <c r="AB116" s="617">
        <f t="shared" si="59"/>
        <v>371901089</v>
      </c>
      <c r="AC116" s="606"/>
    </row>
    <row r="117" spans="1:29" s="635" customFormat="1" ht="27" thickTop="1" thickBot="1">
      <c r="A117" s="1097"/>
      <c r="B117" s="1097"/>
      <c r="C117" s="1097"/>
      <c r="D117" s="1097"/>
      <c r="E117" s="1097"/>
      <c r="F117" s="1097"/>
      <c r="G117" s="1098"/>
      <c r="H117" s="896" t="s">
        <v>2359</v>
      </c>
      <c r="I117" s="1501">
        <f>+I118</f>
        <v>689235000</v>
      </c>
      <c r="J117" s="1501">
        <f t="shared" ref="J117:X119" si="60">+J118</f>
        <v>620480252.70000005</v>
      </c>
      <c r="K117" s="1501">
        <f t="shared" si="60"/>
        <v>554054640.70000005</v>
      </c>
      <c r="L117" s="1501">
        <f t="shared" si="60"/>
        <v>477699329</v>
      </c>
      <c r="M117" s="1501">
        <f t="shared" si="60"/>
        <v>0</v>
      </c>
      <c r="N117" s="1501">
        <f t="shared" si="60"/>
        <v>0</v>
      </c>
      <c r="O117" s="1501">
        <f t="shared" si="60"/>
        <v>0</v>
      </c>
      <c r="P117" s="1501">
        <f t="shared" si="60"/>
        <v>0</v>
      </c>
      <c r="Q117" s="1501">
        <f t="shared" si="60"/>
        <v>0</v>
      </c>
      <c r="R117" s="1501">
        <f t="shared" si="60"/>
        <v>0</v>
      </c>
      <c r="S117" s="1501">
        <f t="shared" si="60"/>
        <v>0</v>
      </c>
      <c r="T117" s="1501">
        <f t="shared" si="60"/>
        <v>0</v>
      </c>
      <c r="U117" s="1501">
        <f t="shared" si="60"/>
        <v>0</v>
      </c>
      <c r="V117" s="1501">
        <f t="shared" si="60"/>
        <v>0</v>
      </c>
      <c r="W117" s="1501">
        <f t="shared" si="60"/>
        <v>0</v>
      </c>
      <c r="X117" s="1501">
        <f t="shared" si="60"/>
        <v>0</v>
      </c>
      <c r="Y117" s="1518">
        <f t="shared" si="59"/>
        <v>689235000</v>
      </c>
      <c r="Z117" s="1518">
        <f t="shared" si="59"/>
        <v>620480252.70000005</v>
      </c>
      <c r="AA117" s="1518">
        <f t="shared" si="59"/>
        <v>554054640.70000005</v>
      </c>
      <c r="AB117" s="1099">
        <f t="shared" si="59"/>
        <v>477699329</v>
      </c>
      <c r="AC117" s="1095"/>
    </row>
    <row r="118" spans="1:29" ht="16.5" thickTop="1" thickBot="1">
      <c r="A118" s="649"/>
      <c r="B118" s="649"/>
      <c r="C118" s="649"/>
      <c r="D118" s="649"/>
      <c r="E118" s="637"/>
      <c r="F118" s="637"/>
      <c r="G118" s="637"/>
      <c r="H118" s="646" t="s">
        <v>1741</v>
      </c>
      <c r="I118" s="1490">
        <f>+I119</f>
        <v>689235000</v>
      </c>
      <c r="J118" s="1490">
        <f t="shared" si="60"/>
        <v>620480252.70000005</v>
      </c>
      <c r="K118" s="1490">
        <f t="shared" si="60"/>
        <v>554054640.70000005</v>
      </c>
      <c r="L118" s="1490">
        <f t="shared" si="60"/>
        <v>477699329</v>
      </c>
      <c r="M118" s="1105">
        <f t="shared" si="60"/>
        <v>0</v>
      </c>
      <c r="N118" s="1105">
        <f t="shared" si="60"/>
        <v>0</v>
      </c>
      <c r="O118" s="1105">
        <f t="shared" si="60"/>
        <v>0</v>
      </c>
      <c r="P118" s="1105">
        <f t="shared" si="60"/>
        <v>0</v>
      </c>
      <c r="Q118" s="1105">
        <f t="shared" si="60"/>
        <v>0</v>
      </c>
      <c r="R118" s="1105">
        <f t="shared" si="60"/>
        <v>0</v>
      </c>
      <c r="S118" s="1105">
        <f t="shared" si="60"/>
        <v>0</v>
      </c>
      <c r="T118" s="1105">
        <f t="shared" si="60"/>
        <v>0</v>
      </c>
      <c r="U118" s="1105">
        <f t="shared" si="60"/>
        <v>0</v>
      </c>
      <c r="V118" s="1105">
        <f t="shared" si="60"/>
        <v>0</v>
      </c>
      <c r="W118" s="1105">
        <f t="shared" si="60"/>
        <v>0</v>
      </c>
      <c r="X118" s="1105">
        <f t="shared" si="60"/>
        <v>0</v>
      </c>
      <c r="Y118" s="1512">
        <f t="shared" si="59"/>
        <v>689235000</v>
      </c>
      <c r="Z118" s="1512">
        <f t="shared" si="59"/>
        <v>620480252.70000005</v>
      </c>
      <c r="AA118" s="1512">
        <f t="shared" si="59"/>
        <v>554054640.70000005</v>
      </c>
      <c r="AB118" s="639">
        <f t="shared" si="59"/>
        <v>477699329</v>
      </c>
      <c r="AC118" s="606"/>
    </row>
    <row r="119" spans="1:29" ht="16.5" thickTop="1" thickBot="1">
      <c r="A119" s="612"/>
      <c r="B119" s="612"/>
      <c r="C119" s="614"/>
      <c r="D119" s="614"/>
      <c r="E119" s="613"/>
      <c r="F119" s="613"/>
      <c r="G119" s="612"/>
      <c r="H119" s="647" t="s">
        <v>1742</v>
      </c>
      <c r="I119" s="1490">
        <f>+I120</f>
        <v>689235000</v>
      </c>
      <c r="J119" s="1490">
        <f t="shared" si="60"/>
        <v>620480252.70000005</v>
      </c>
      <c r="K119" s="1490">
        <f t="shared" si="60"/>
        <v>554054640.70000005</v>
      </c>
      <c r="L119" s="1490">
        <f t="shared" si="60"/>
        <v>477699329</v>
      </c>
      <c r="M119" s="1106">
        <f t="shared" si="60"/>
        <v>0</v>
      </c>
      <c r="N119" s="1106">
        <f t="shared" si="60"/>
        <v>0</v>
      </c>
      <c r="O119" s="1106">
        <f t="shared" si="60"/>
        <v>0</v>
      </c>
      <c r="P119" s="1106">
        <f t="shared" si="60"/>
        <v>0</v>
      </c>
      <c r="Q119" s="1106">
        <f t="shared" si="60"/>
        <v>0</v>
      </c>
      <c r="R119" s="1106">
        <f t="shared" si="60"/>
        <v>0</v>
      </c>
      <c r="S119" s="1106">
        <f t="shared" si="60"/>
        <v>0</v>
      </c>
      <c r="T119" s="1106">
        <f t="shared" si="60"/>
        <v>0</v>
      </c>
      <c r="U119" s="1106">
        <f t="shared" si="60"/>
        <v>0</v>
      </c>
      <c r="V119" s="1106">
        <f t="shared" si="60"/>
        <v>0</v>
      </c>
      <c r="W119" s="1106">
        <f t="shared" si="60"/>
        <v>0</v>
      </c>
      <c r="X119" s="1106">
        <f t="shared" si="60"/>
        <v>0</v>
      </c>
      <c r="Y119" s="1506">
        <f t="shared" si="59"/>
        <v>689235000</v>
      </c>
      <c r="Z119" s="1506">
        <f t="shared" si="59"/>
        <v>620480252.70000005</v>
      </c>
      <c r="AA119" s="1506">
        <f t="shared" si="59"/>
        <v>554054640.70000005</v>
      </c>
      <c r="AB119" s="617">
        <f t="shared" si="59"/>
        <v>477699329</v>
      </c>
      <c r="AC119" s="606"/>
    </row>
    <row r="120" spans="1:29" ht="16.5" thickTop="1" thickBot="1">
      <c r="A120" s="612"/>
      <c r="B120" s="612"/>
      <c r="C120" s="614"/>
      <c r="D120" s="614"/>
      <c r="E120" s="613"/>
      <c r="F120" s="613"/>
      <c r="G120" s="613"/>
      <c r="H120" s="647" t="s">
        <v>1743</v>
      </c>
      <c r="I120" s="1490">
        <v>689235000</v>
      </c>
      <c r="J120" s="1490">
        <v>620480252.70000005</v>
      </c>
      <c r="K120" s="1490">
        <v>554054640.70000005</v>
      </c>
      <c r="L120" s="1490">
        <v>477699329</v>
      </c>
      <c r="M120" s="1106"/>
      <c r="N120" s="1106"/>
      <c r="O120" s="1106"/>
      <c r="P120" s="1106"/>
      <c r="Q120" s="1106"/>
      <c r="R120" s="1106"/>
      <c r="S120" s="1106"/>
      <c r="T120" s="1106"/>
      <c r="U120" s="1106"/>
      <c r="V120" s="1106"/>
      <c r="W120" s="1106"/>
      <c r="X120" s="1106"/>
      <c r="Y120" s="1506">
        <f t="shared" si="59"/>
        <v>689235000</v>
      </c>
      <c r="Z120" s="1506">
        <f t="shared" si="59"/>
        <v>620480252.70000005</v>
      </c>
      <c r="AA120" s="1506">
        <f t="shared" si="59"/>
        <v>554054640.70000005</v>
      </c>
      <c r="AB120" s="617">
        <f t="shared" si="59"/>
        <v>477699329</v>
      </c>
      <c r="AC120" s="606"/>
    </row>
    <row r="121" spans="1:29" s="635" customFormat="1" ht="39.75" thickTop="1" thickBot="1">
      <c r="A121" s="1097"/>
      <c r="B121" s="1097"/>
      <c r="C121" s="1097"/>
      <c r="D121" s="1097"/>
      <c r="E121" s="1097"/>
      <c r="F121" s="1097"/>
      <c r="G121" s="1098"/>
      <c r="H121" s="896" t="s">
        <v>2360</v>
      </c>
      <c r="I121" s="1501">
        <f>+I122</f>
        <v>2428000000</v>
      </c>
      <c r="J121" s="1501">
        <f t="shared" ref="J121:X131" si="61">+J122</f>
        <v>2390651828.3299999</v>
      </c>
      <c r="K121" s="1501">
        <f t="shared" si="61"/>
        <v>2260887180.3299999</v>
      </c>
      <c r="L121" s="1501">
        <f t="shared" si="61"/>
        <v>1993149090.3299999</v>
      </c>
      <c r="M121" s="1501">
        <f t="shared" si="61"/>
        <v>0</v>
      </c>
      <c r="N121" s="1501">
        <f t="shared" si="61"/>
        <v>0</v>
      </c>
      <c r="O121" s="1501">
        <f t="shared" si="61"/>
        <v>0</v>
      </c>
      <c r="P121" s="1501">
        <f t="shared" si="61"/>
        <v>0</v>
      </c>
      <c r="Q121" s="1501">
        <f t="shared" si="61"/>
        <v>0</v>
      </c>
      <c r="R121" s="1501">
        <f t="shared" si="61"/>
        <v>0</v>
      </c>
      <c r="S121" s="1501">
        <f t="shared" si="61"/>
        <v>0</v>
      </c>
      <c r="T121" s="1501">
        <f t="shared" si="61"/>
        <v>0</v>
      </c>
      <c r="U121" s="1501">
        <f t="shared" si="61"/>
        <v>0</v>
      </c>
      <c r="V121" s="1501">
        <f t="shared" si="61"/>
        <v>0</v>
      </c>
      <c r="W121" s="1501">
        <f t="shared" si="61"/>
        <v>0</v>
      </c>
      <c r="X121" s="1501">
        <f t="shared" si="61"/>
        <v>0</v>
      </c>
      <c r="Y121" s="1518">
        <f t="shared" si="59"/>
        <v>2428000000</v>
      </c>
      <c r="Z121" s="1518">
        <f t="shared" si="59"/>
        <v>2390651828.3299999</v>
      </c>
      <c r="AA121" s="1518">
        <f t="shared" si="59"/>
        <v>2260887180.3299999</v>
      </c>
      <c r="AB121" s="1099">
        <f t="shared" si="59"/>
        <v>1993149090.3299999</v>
      </c>
      <c r="AC121" s="1095"/>
    </row>
    <row r="122" spans="1:29" ht="16.5" thickTop="1" thickBot="1">
      <c r="A122" s="649"/>
      <c r="B122" s="649"/>
      <c r="C122" s="649"/>
      <c r="D122" s="649"/>
      <c r="E122" s="637"/>
      <c r="F122" s="637"/>
      <c r="G122" s="637"/>
      <c r="H122" s="646" t="s">
        <v>1741</v>
      </c>
      <c r="I122" s="1490">
        <f>+I123</f>
        <v>2428000000</v>
      </c>
      <c r="J122" s="1105">
        <f t="shared" si="61"/>
        <v>2390651828.3299999</v>
      </c>
      <c r="K122" s="1105">
        <f t="shared" si="61"/>
        <v>2260887180.3299999</v>
      </c>
      <c r="L122" s="1105">
        <f t="shared" si="61"/>
        <v>1993149090.3299999</v>
      </c>
      <c r="M122" s="1105">
        <f t="shared" si="61"/>
        <v>0</v>
      </c>
      <c r="N122" s="1105">
        <f t="shared" si="61"/>
        <v>0</v>
      </c>
      <c r="O122" s="1105">
        <f t="shared" si="61"/>
        <v>0</v>
      </c>
      <c r="P122" s="1105">
        <f t="shared" si="61"/>
        <v>0</v>
      </c>
      <c r="Q122" s="1105">
        <f t="shared" si="61"/>
        <v>0</v>
      </c>
      <c r="R122" s="1105">
        <f t="shared" si="61"/>
        <v>0</v>
      </c>
      <c r="S122" s="1105">
        <f t="shared" si="61"/>
        <v>0</v>
      </c>
      <c r="T122" s="1105">
        <f t="shared" si="61"/>
        <v>0</v>
      </c>
      <c r="U122" s="1105">
        <f t="shared" si="61"/>
        <v>0</v>
      </c>
      <c r="V122" s="1105">
        <f t="shared" si="61"/>
        <v>0</v>
      </c>
      <c r="W122" s="1105">
        <f t="shared" si="61"/>
        <v>0</v>
      </c>
      <c r="X122" s="1105">
        <f t="shared" si="61"/>
        <v>0</v>
      </c>
      <c r="Y122" s="1512">
        <f t="shared" si="59"/>
        <v>2428000000</v>
      </c>
      <c r="Z122" s="1512">
        <f t="shared" si="59"/>
        <v>2390651828.3299999</v>
      </c>
      <c r="AA122" s="1512">
        <f t="shared" si="59"/>
        <v>2260887180.3299999</v>
      </c>
      <c r="AB122" s="639">
        <f t="shared" si="59"/>
        <v>1993149090.3299999</v>
      </c>
      <c r="AC122" s="606"/>
    </row>
    <row r="123" spans="1:29" ht="16.5" thickTop="1" thickBot="1">
      <c r="A123" s="612"/>
      <c r="B123" s="612"/>
      <c r="C123" s="614"/>
      <c r="D123" s="614"/>
      <c r="E123" s="613"/>
      <c r="F123" s="613"/>
      <c r="G123" s="612"/>
      <c r="H123" s="647" t="s">
        <v>1742</v>
      </c>
      <c r="I123" s="1490">
        <f>+I124</f>
        <v>2428000000</v>
      </c>
      <c r="J123" s="1106">
        <f t="shared" si="61"/>
        <v>2390651828.3299999</v>
      </c>
      <c r="K123" s="1106">
        <f t="shared" si="61"/>
        <v>2260887180.3299999</v>
      </c>
      <c r="L123" s="1106">
        <f t="shared" si="61"/>
        <v>1993149090.3299999</v>
      </c>
      <c r="M123" s="1106">
        <f t="shared" si="61"/>
        <v>0</v>
      </c>
      <c r="N123" s="1106">
        <f t="shared" si="61"/>
        <v>0</v>
      </c>
      <c r="O123" s="1106">
        <f t="shared" si="61"/>
        <v>0</v>
      </c>
      <c r="P123" s="1106">
        <f t="shared" si="61"/>
        <v>0</v>
      </c>
      <c r="Q123" s="1106">
        <f t="shared" si="61"/>
        <v>0</v>
      </c>
      <c r="R123" s="1106">
        <f t="shared" si="61"/>
        <v>0</v>
      </c>
      <c r="S123" s="1106">
        <f t="shared" si="61"/>
        <v>0</v>
      </c>
      <c r="T123" s="1106">
        <f t="shared" si="61"/>
        <v>0</v>
      </c>
      <c r="U123" s="1106">
        <f t="shared" si="61"/>
        <v>0</v>
      </c>
      <c r="V123" s="1106">
        <f t="shared" si="61"/>
        <v>0</v>
      </c>
      <c r="W123" s="1106">
        <f t="shared" si="61"/>
        <v>0</v>
      </c>
      <c r="X123" s="1106">
        <f t="shared" si="61"/>
        <v>0</v>
      </c>
      <c r="Y123" s="1506">
        <f t="shared" si="59"/>
        <v>2428000000</v>
      </c>
      <c r="Z123" s="1506">
        <f t="shared" si="59"/>
        <v>2390651828.3299999</v>
      </c>
      <c r="AA123" s="1506">
        <f t="shared" si="59"/>
        <v>2260887180.3299999</v>
      </c>
      <c r="AB123" s="617">
        <f t="shared" si="59"/>
        <v>1993149090.3299999</v>
      </c>
      <c r="AC123" s="606"/>
    </row>
    <row r="124" spans="1:29" ht="16.5" thickTop="1" thickBot="1">
      <c r="A124" s="612"/>
      <c r="B124" s="612"/>
      <c r="C124" s="614"/>
      <c r="D124" s="614"/>
      <c r="E124" s="613"/>
      <c r="F124" s="613"/>
      <c r="G124" s="613"/>
      <c r="H124" s="647" t="s">
        <v>1743</v>
      </c>
      <c r="I124" s="1490">
        <v>2428000000</v>
      </c>
      <c r="J124" s="1106">
        <v>2390651828.3299999</v>
      </c>
      <c r="K124" s="1106">
        <v>2260887180.3299999</v>
      </c>
      <c r="L124" s="1106">
        <v>1993149090.3299999</v>
      </c>
      <c r="M124" s="1106"/>
      <c r="N124" s="1106"/>
      <c r="O124" s="1106"/>
      <c r="P124" s="1106"/>
      <c r="Q124" s="1106"/>
      <c r="R124" s="1106"/>
      <c r="S124" s="1106"/>
      <c r="T124" s="1106"/>
      <c r="U124" s="1106"/>
      <c r="V124" s="1106"/>
      <c r="W124" s="1106"/>
      <c r="X124" s="1106"/>
      <c r="Y124" s="1506">
        <f t="shared" si="59"/>
        <v>2428000000</v>
      </c>
      <c r="Z124" s="1506">
        <f t="shared" si="59"/>
        <v>2390651828.3299999</v>
      </c>
      <c r="AA124" s="1506">
        <f t="shared" si="59"/>
        <v>2260887180.3299999</v>
      </c>
      <c r="AB124" s="617">
        <f t="shared" si="59"/>
        <v>1993149090.3299999</v>
      </c>
      <c r="AC124" s="606"/>
    </row>
    <row r="125" spans="1:29" s="635" customFormat="1" ht="39.75" thickTop="1" thickBot="1">
      <c r="A125" s="1097"/>
      <c r="B125" s="1097"/>
      <c r="C125" s="1097"/>
      <c r="D125" s="1097"/>
      <c r="E125" s="1097"/>
      <c r="F125" s="1097"/>
      <c r="G125" s="1098"/>
      <c r="H125" s="896" t="s">
        <v>2361</v>
      </c>
      <c r="I125" s="1501">
        <f>+I126</f>
        <v>434000000</v>
      </c>
      <c r="J125" s="1501">
        <f t="shared" ref="J125:L125" si="62">+J126</f>
        <v>281305829.51999998</v>
      </c>
      <c r="K125" s="1501">
        <f t="shared" si="62"/>
        <v>242405829.51999998</v>
      </c>
      <c r="L125" s="1501">
        <f t="shared" si="62"/>
        <v>231905829.51999998</v>
      </c>
      <c r="M125" s="1501">
        <f t="shared" si="61"/>
        <v>0</v>
      </c>
      <c r="N125" s="1501">
        <f t="shared" si="61"/>
        <v>0</v>
      </c>
      <c r="O125" s="1501">
        <f t="shared" si="61"/>
        <v>0</v>
      </c>
      <c r="P125" s="1501">
        <f t="shared" si="61"/>
        <v>0</v>
      </c>
      <c r="Q125" s="1501">
        <f t="shared" si="61"/>
        <v>0</v>
      </c>
      <c r="R125" s="1501">
        <f t="shared" si="61"/>
        <v>0</v>
      </c>
      <c r="S125" s="1501">
        <f t="shared" si="61"/>
        <v>0</v>
      </c>
      <c r="T125" s="1501">
        <f t="shared" si="61"/>
        <v>0</v>
      </c>
      <c r="U125" s="1501">
        <f t="shared" si="61"/>
        <v>0</v>
      </c>
      <c r="V125" s="1501">
        <f t="shared" si="61"/>
        <v>0</v>
      </c>
      <c r="W125" s="1501">
        <f t="shared" si="61"/>
        <v>0</v>
      </c>
      <c r="X125" s="1501">
        <f t="shared" si="61"/>
        <v>0</v>
      </c>
      <c r="Y125" s="1518">
        <f t="shared" si="59"/>
        <v>434000000</v>
      </c>
      <c r="Z125" s="1518">
        <f t="shared" si="59"/>
        <v>281305829.51999998</v>
      </c>
      <c r="AA125" s="1518">
        <f t="shared" si="59"/>
        <v>242405829.51999998</v>
      </c>
      <c r="AB125" s="1099">
        <f t="shared" si="59"/>
        <v>231905829.51999998</v>
      </c>
      <c r="AC125" s="1095"/>
    </row>
    <row r="126" spans="1:29" ht="16.5" thickTop="1" thickBot="1">
      <c r="A126" s="649"/>
      <c r="B126" s="649"/>
      <c r="C126" s="649"/>
      <c r="D126" s="649"/>
      <c r="E126" s="637"/>
      <c r="F126" s="637"/>
      <c r="G126" s="637"/>
      <c r="H126" s="646" t="s">
        <v>1741</v>
      </c>
      <c r="I126" s="1490">
        <f>+I127</f>
        <v>434000000</v>
      </c>
      <c r="J126" s="1490">
        <f t="shared" si="61"/>
        <v>281305829.51999998</v>
      </c>
      <c r="K126" s="1490">
        <f t="shared" si="61"/>
        <v>242405829.51999998</v>
      </c>
      <c r="L126" s="1490">
        <f t="shared" si="61"/>
        <v>231905829.51999998</v>
      </c>
      <c r="M126" s="1105">
        <f t="shared" si="61"/>
        <v>0</v>
      </c>
      <c r="N126" s="1105">
        <f t="shared" si="61"/>
        <v>0</v>
      </c>
      <c r="O126" s="1105">
        <f t="shared" si="61"/>
        <v>0</v>
      </c>
      <c r="P126" s="1105">
        <f t="shared" si="61"/>
        <v>0</v>
      </c>
      <c r="Q126" s="1105">
        <f t="shared" si="61"/>
        <v>0</v>
      </c>
      <c r="R126" s="1105">
        <f t="shared" si="61"/>
        <v>0</v>
      </c>
      <c r="S126" s="1105">
        <f t="shared" si="61"/>
        <v>0</v>
      </c>
      <c r="T126" s="1105">
        <f t="shared" si="61"/>
        <v>0</v>
      </c>
      <c r="U126" s="1105">
        <f t="shared" si="61"/>
        <v>0</v>
      </c>
      <c r="V126" s="1105">
        <f t="shared" si="61"/>
        <v>0</v>
      </c>
      <c r="W126" s="1105">
        <f t="shared" si="61"/>
        <v>0</v>
      </c>
      <c r="X126" s="1105">
        <f t="shared" si="61"/>
        <v>0</v>
      </c>
      <c r="Y126" s="1512">
        <f t="shared" si="59"/>
        <v>434000000</v>
      </c>
      <c r="Z126" s="1512">
        <f t="shared" si="59"/>
        <v>281305829.51999998</v>
      </c>
      <c r="AA126" s="1512">
        <f t="shared" si="59"/>
        <v>242405829.51999998</v>
      </c>
      <c r="AB126" s="639">
        <f t="shared" si="59"/>
        <v>231905829.51999998</v>
      </c>
      <c r="AC126" s="606"/>
    </row>
    <row r="127" spans="1:29" ht="16.5" thickTop="1" thickBot="1">
      <c r="A127" s="612"/>
      <c r="B127" s="612"/>
      <c r="C127" s="614"/>
      <c r="D127" s="614"/>
      <c r="E127" s="613"/>
      <c r="F127" s="613"/>
      <c r="G127" s="612"/>
      <c r="H127" s="647" t="s">
        <v>1742</v>
      </c>
      <c r="I127" s="1490">
        <f>+I128</f>
        <v>434000000</v>
      </c>
      <c r="J127" s="1490">
        <f t="shared" si="61"/>
        <v>281305829.51999998</v>
      </c>
      <c r="K127" s="1490">
        <f t="shared" si="61"/>
        <v>242405829.51999998</v>
      </c>
      <c r="L127" s="1490">
        <f t="shared" si="61"/>
        <v>231905829.51999998</v>
      </c>
      <c r="M127" s="1106">
        <f t="shared" si="61"/>
        <v>0</v>
      </c>
      <c r="N127" s="1106">
        <f t="shared" si="61"/>
        <v>0</v>
      </c>
      <c r="O127" s="1106">
        <f t="shared" si="61"/>
        <v>0</v>
      </c>
      <c r="P127" s="1106">
        <f t="shared" si="61"/>
        <v>0</v>
      </c>
      <c r="Q127" s="1106">
        <f t="shared" si="61"/>
        <v>0</v>
      </c>
      <c r="R127" s="1106">
        <f t="shared" si="61"/>
        <v>0</v>
      </c>
      <c r="S127" s="1106">
        <f t="shared" si="61"/>
        <v>0</v>
      </c>
      <c r="T127" s="1106">
        <f t="shared" si="61"/>
        <v>0</v>
      </c>
      <c r="U127" s="1106">
        <f t="shared" si="61"/>
        <v>0</v>
      </c>
      <c r="V127" s="1106">
        <f t="shared" si="61"/>
        <v>0</v>
      </c>
      <c r="W127" s="1106">
        <f t="shared" si="61"/>
        <v>0</v>
      </c>
      <c r="X127" s="1106">
        <f t="shared" si="61"/>
        <v>0</v>
      </c>
      <c r="Y127" s="1506">
        <f t="shared" si="59"/>
        <v>434000000</v>
      </c>
      <c r="Z127" s="1506">
        <f t="shared" si="59"/>
        <v>281305829.51999998</v>
      </c>
      <c r="AA127" s="1506">
        <f t="shared" si="59"/>
        <v>242405829.51999998</v>
      </c>
      <c r="AB127" s="617">
        <f t="shared" si="59"/>
        <v>231905829.51999998</v>
      </c>
      <c r="AC127" s="606"/>
    </row>
    <row r="128" spans="1:29" ht="16.5" thickTop="1" thickBot="1">
      <c r="A128" s="612"/>
      <c r="B128" s="612"/>
      <c r="C128" s="614"/>
      <c r="D128" s="614"/>
      <c r="E128" s="613"/>
      <c r="F128" s="613"/>
      <c r="G128" s="613"/>
      <c r="H128" s="647" t="s">
        <v>1743</v>
      </c>
      <c r="I128" s="1490">
        <v>434000000</v>
      </c>
      <c r="J128" s="1490">
        <v>281305829.51999998</v>
      </c>
      <c r="K128" s="1490">
        <v>242405829.51999998</v>
      </c>
      <c r="L128" s="1490">
        <v>231905829.51999998</v>
      </c>
      <c r="M128" s="1106"/>
      <c r="N128" s="1106"/>
      <c r="O128" s="1106"/>
      <c r="P128" s="1106"/>
      <c r="Q128" s="1106"/>
      <c r="R128" s="1106"/>
      <c r="S128" s="1106"/>
      <c r="T128" s="1106"/>
      <c r="U128" s="1106"/>
      <c r="V128" s="1106"/>
      <c r="W128" s="1106"/>
      <c r="X128" s="1106"/>
      <c r="Y128" s="1506">
        <f t="shared" si="59"/>
        <v>434000000</v>
      </c>
      <c r="Z128" s="1506">
        <f t="shared" si="59"/>
        <v>281305829.51999998</v>
      </c>
      <c r="AA128" s="1506">
        <f t="shared" si="59"/>
        <v>242405829.51999998</v>
      </c>
      <c r="AB128" s="617">
        <f t="shared" si="59"/>
        <v>231905829.51999998</v>
      </c>
      <c r="AC128" s="606"/>
    </row>
    <row r="129" spans="1:29" s="635" customFormat="1" ht="39.75" thickTop="1" thickBot="1">
      <c r="A129" s="1097"/>
      <c r="B129" s="1097"/>
      <c r="C129" s="1097"/>
      <c r="D129" s="1097"/>
      <c r="E129" s="1097"/>
      <c r="F129" s="1097"/>
      <c r="G129" s="1098"/>
      <c r="H129" s="896" t="s">
        <v>2362</v>
      </c>
      <c r="I129" s="1501">
        <f>+I130</f>
        <v>400000000</v>
      </c>
      <c r="J129" s="1501">
        <f t="shared" ref="J129:L129" si="63">+J130</f>
        <v>108965500</v>
      </c>
      <c r="K129" s="1501">
        <f t="shared" si="63"/>
        <v>8965500</v>
      </c>
      <c r="L129" s="1501">
        <f t="shared" si="63"/>
        <v>8965500</v>
      </c>
      <c r="M129" s="1501">
        <f t="shared" si="61"/>
        <v>0</v>
      </c>
      <c r="N129" s="1501">
        <f t="shared" si="61"/>
        <v>0</v>
      </c>
      <c r="O129" s="1501">
        <f t="shared" si="61"/>
        <v>0</v>
      </c>
      <c r="P129" s="1501">
        <f t="shared" si="61"/>
        <v>0</v>
      </c>
      <c r="Q129" s="1501">
        <f t="shared" si="61"/>
        <v>0</v>
      </c>
      <c r="R129" s="1501">
        <f t="shared" si="61"/>
        <v>0</v>
      </c>
      <c r="S129" s="1501">
        <f t="shared" si="61"/>
        <v>0</v>
      </c>
      <c r="T129" s="1501">
        <f t="shared" si="61"/>
        <v>0</v>
      </c>
      <c r="U129" s="1501">
        <f t="shared" si="61"/>
        <v>0</v>
      </c>
      <c r="V129" s="1501">
        <f t="shared" si="61"/>
        <v>0</v>
      </c>
      <c r="W129" s="1501">
        <f t="shared" si="61"/>
        <v>0</v>
      </c>
      <c r="X129" s="1501">
        <f t="shared" si="61"/>
        <v>0</v>
      </c>
      <c r="Y129" s="1518">
        <f t="shared" ref="Y129:AB136" si="64">+I129+M129+Q129+U129</f>
        <v>400000000</v>
      </c>
      <c r="Z129" s="1518">
        <f t="shared" si="64"/>
        <v>108965500</v>
      </c>
      <c r="AA129" s="1518">
        <f t="shared" si="64"/>
        <v>8965500</v>
      </c>
      <c r="AB129" s="1099">
        <f t="shared" si="64"/>
        <v>8965500</v>
      </c>
      <c r="AC129" s="1095"/>
    </row>
    <row r="130" spans="1:29" ht="16.5" thickTop="1" thickBot="1">
      <c r="A130" s="649"/>
      <c r="B130" s="649"/>
      <c r="C130" s="649"/>
      <c r="D130" s="649"/>
      <c r="E130" s="637"/>
      <c r="F130" s="637"/>
      <c r="G130" s="637"/>
      <c r="H130" s="646" t="s">
        <v>1741</v>
      </c>
      <c r="I130" s="1490">
        <f>+I131</f>
        <v>400000000</v>
      </c>
      <c r="J130" s="1490">
        <f t="shared" si="61"/>
        <v>108965500</v>
      </c>
      <c r="K130" s="1490">
        <f t="shared" si="61"/>
        <v>8965500</v>
      </c>
      <c r="L130" s="1490">
        <f t="shared" si="61"/>
        <v>8965500</v>
      </c>
      <c r="M130" s="1105">
        <f t="shared" si="61"/>
        <v>0</v>
      </c>
      <c r="N130" s="1105">
        <f t="shared" si="61"/>
        <v>0</v>
      </c>
      <c r="O130" s="1105">
        <f t="shared" si="61"/>
        <v>0</v>
      </c>
      <c r="P130" s="1105">
        <f t="shared" si="61"/>
        <v>0</v>
      </c>
      <c r="Q130" s="1105">
        <f t="shared" si="61"/>
        <v>0</v>
      </c>
      <c r="R130" s="1105">
        <f t="shared" si="61"/>
        <v>0</v>
      </c>
      <c r="S130" s="1105">
        <f t="shared" si="61"/>
        <v>0</v>
      </c>
      <c r="T130" s="1105">
        <f t="shared" si="61"/>
        <v>0</v>
      </c>
      <c r="U130" s="1105">
        <f t="shared" si="61"/>
        <v>0</v>
      </c>
      <c r="V130" s="1105">
        <f t="shared" si="61"/>
        <v>0</v>
      </c>
      <c r="W130" s="1105">
        <f t="shared" si="61"/>
        <v>0</v>
      </c>
      <c r="X130" s="1105">
        <f t="shared" si="61"/>
        <v>0</v>
      </c>
      <c r="Y130" s="1512">
        <f t="shared" si="64"/>
        <v>400000000</v>
      </c>
      <c r="Z130" s="1512">
        <f t="shared" si="64"/>
        <v>108965500</v>
      </c>
      <c r="AA130" s="1512">
        <f t="shared" si="64"/>
        <v>8965500</v>
      </c>
      <c r="AB130" s="639">
        <f t="shared" si="64"/>
        <v>8965500</v>
      </c>
      <c r="AC130" s="606"/>
    </row>
    <row r="131" spans="1:29" ht="16.5" thickTop="1" thickBot="1">
      <c r="A131" s="612"/>
      <c r="B131" s="612"/>
      <c r="C131" s="614"/>
      <c r="D131" s="614"/>
      <c r="E131" s="613"/>
      <c r="F131" s="613"/>
      <c r="G131" s="612"/>
      <c r="H131" s="647" t="s">
        <v>1742</v>
      </c>
      <c r="I131" s="1490">
        <f>+I132</f>
        <v>400000000</v>
      </c>
      <c r="J131" s="1490">
        <f t="shared" si="61"/>
        <v>108965500</v>
      </c>
      <c r="K131" s="1490">
        <f t="shared" si="61"/>
        <v>8965500</v>
      </c>
      <c r="L131" s="1490">
        <f t="shared" si="61"/>
        <v>8965500</v>
      </c>
      <c r="M131" s="1106">
        <f t="shared" si="61"/>
        <v>0</v>
      </c>
      <c r="N131" s="1106">
        <f t="shared" si="61"/>
        <v>0</v>
      </c>
      <c r="O131" s="1106">
        <f t="shared" si="61"/>
        <v>0</v>
      </c>
      <c r="P131" s="1106">
        <f t="shared" si="61"/>
        <v>0</v>
      </c>
      <c r="Q131" s="1106">
        <f t="shared" si="61"/>
        <v>0</v>
      </c>
      <c r="R131" s="1106">
        <f t="shared" si="61"/>
        <v>0</v>
      </c>
      <c r="S131" s="1106">
        <f t="shared" si="61"/>
        <v>0</v>
      </c>
      <c r="T131" s="1106">
        <f t="shared" si="61"/>
        <v>0</v>
      </c>
      <c r="U131" s="1106">
        <f t="shared" si="61"/>
        <v>0</v>
      </c>
      <c r="V131" s="1106">
        <f t="shared" si="61"/>
        <v>0</v>
      </c>
      <c r="W131" s="1106">
        <f t="shared" si="61"/>
        <v>0</v>
      </c>
      <c r="X131" s="1106">
        <f t="shared" si="61"/>
        <v>0</v>
      </c>
      <c r="Y131" s="1506">
        <f t="shared" si="64"/>
        <v>400000000</v>
      </c>
      <c r="Z131" s="1506">
        <f t="shared" si="64"/>
        <v>108965500</v>
      </c>
      <c r="AA131" s="1506">
        <f t="shared" si="64"/>
        <v>8965500</v>
      </c>
      <c r="AB131" s="617">
        <f t="shared" si="64"/>
        <v>8965500</v>
      </c>
      <c r="AC131" s="606"/>
    </row>
    <row r="132" spans="1:29" ht="16.5" thickTop="1" thickBot="1">
      <c r="A132" s="612"/>
      <c r="B132" s="612"/>
      <c r="C132" s="614"/>
      <c r="D132" s="614"/>
      <c r="E132" s="613"/>
      <c r="F132" s="613"/>
      <c r="G132" s="613"/>
      <c r="H132" s="647" t="s">
        <v>1743</v>
      </c>
      <c r="I132" s="1490">
        <v>400000000</v>
      </c>
      <c r="J132" s="1490">
        <v>108965500</v>
      </c>
      <c r="K132" s="1490">
        <v>8965500</v>
      </c>
      <c r="L132" s="1490">
        <v>8965500</v>
      </c>
      <c r="M132" s="1106"/>
      <c r="N132" s="1106"/>
      <c r="O132" s="1106"/>
      <c r="P132" s="1106"/>
      <c r="Q132" s="1106"/>
      <c r="R132" s="1106"/>
      <c r="S132" s="1106"/>
      <c r="T132" s="1106"/>
      <c r="U132" s="1106"/>
      <c r="V132" s="1106"/>
      <c r="W132" s="1106"/>
      <c r="X132" s="1106"/>
      <c r="Y132" s="1506">
        <f t="shared" si="64"/>
        <v>400000000</v>
      </c>
      <c r="Z132" s="1506">
        <f t="shared" si="64"/>
        <v>108965500</v>
      </c>
      <c r="AA132" s="1506">
        <f t="shared" si="64"/>
        <v>8965500</v>
      </c>
      <c r="AB132" s="617">
        <f t="shared" si="64"/>
        <v>8965500</v>
      </c>
      <c r="AC132" s="606"/>
    </row>
    <row r="133" spans="1:29" s="635" customFormat="1" ht="27" thickTop="1" thickBot="1">
      <c r="A133" s="1097"/>
      <c r="B133" s="1097"/>
      <c r="C133" s="1097"/>
      <c r="D133" s="1097"/>
      <c r="E133" s="1097"/>
      <c r="F133" s="1097"/>
      <c r="G133" s="1098"/>
      <c r="H133" s="896" t="s">
        <v>2363</v>
      </c>
      <c r="I133" s="1501">
        <f>+I134</f>
        <v>284000000</v>
      </c>
      <c r="J133" s="1501">
        <f t="shared" ref="J133:X135" si="65">+J134</f>
        <v>230822146</v>
      </c>
      <c r="K133" s="1501">
        <f t="shared" si="65"/>
        <v>229322146</v>
      </c>
      <c r="L133" s="1501">
        <f t="shared" si="65"/>
        <v>219253580</v>
      </c>
      <c r="M133" s="1501">
        <f t="shared" si="65"/>
        <v>0</v>
      </c>
      <c r="N133" s="1501">
        <f t="shared" si="65"/>
        <v>0</v>
      </c>
      <c r="O133" s="1501">
        <f t="shared" si="65"/>
        <v>0</v>
      </c>
      <c r="P133" s="1501">
        <f t="shared" si="65"/>
        <v>0</v>
      </c>
      <c r="Q133" s="1501">
        <f t="shared" si="65"/>
        <v>0</v>
      </c>
      <c r="R133" s="1501">
        <f t="shared" si="65"/>
        <v>0</v>
      </c>
      <c r="S133" s="1501">
        <f t="shared" si="65"/>
        <v>0</v>
      </c>
      <c r="T133" s="1501">
        <f t="shared" si="65"/>
        <v>0</v>
      </c>
      <c r="U133" s="1501">
        <f t="shared" si="65"/>
        <v>0</v>
      </c>
      <c r="V133" s="1501">
        <f t="shared" si="65"/>
        <v>0</v>
      </c>
      <c r="W133" s="1501">
        <f t="shared" si="65"/>
        <v>0</v>
      </c>
      <c r="X133" s="1501">
        <f t="shared" si="65"/>
        <v>0</v>
      </c>
      <c r="Y133" s="1518">
        <f t="shared" si="64"/>
        <v>284000000</v>
      </c>
      <c r="Z133" s="1518">
        <f t="shared" si="64"/>
        <v>230822146</v>
      </c>
      <c r="AA133" s="1518">
        <f t="shared" si="64"/>
        <v>229322146</v>
      </c>
      <c r="AB133" s="1099">
        <f t="shared" si="64"/>
        <v>219253580</v>
      </c>
      <c r="AC133" s="1095"/>
    </row>
    <row r="134" spans="1:29" ht="16.5" thickTop="1" thickBot="1">
      <c r="A134" s="649"/>
      <c r="B134" s="649"/>
      <c r="C134" s="649"/>
      <c r="D134" s="649"/>
      <c r="E134" s="637"/>
      <c r="F134" s="637"/>
      <c r="G134" s="637"/>
      <c r="H134" s="646" t="s">
        <v>1741</v>
      </c>
      <c r="I134" s="1490">
        <f>+I135</f>
        <v>284000000</v>
      </c>
      <c r="J134" s="1490">
        <f t="shared" si="65"/>
        <v>230822146</v>
      </c>
      <c r="K134" s="1490">
        <f t="shared" si="65"/>
        <v>229322146</v>
      </c>
      <c r="L134" s="1490">
        <f t="shared" si="65"/>
        <v>219253580</v>
      </c>
      <c r="M134" s="1105">
        <f t="shared" si="65"/>
        <v>0</v>
      </c>
      <c r="N134" s="1105">
        <f t="shared" si="65"/>
        <v>0</v>
      </c>
      <c r="O134" s="1105">
        <f t="shared" si="65"/>
        <v>0</v>
      </c>
      <c r="P134" s="1105">
        <f t="shared" si="65"/>
        <v>0</v>
      </c>
      <c r="Q134" s="1105">
        <f t="shared" si="65"/>
        <v>0</v>
      </c>
      <c r="R134" s="1105">
        <f t="shared" si="65"/>
        <v>0</v>
      </c>
      <c r="S134" s="1105">
        <f t="shared" si="65"/>
        <v>0</v>
      </c>
      <c r="T134" s="1105">
        <f t="shared" si="65"/>
        <v>0</v>
      </c>
      <c r="U134" s="1105">
        <f t="shared" si="65"/>
        <v>0</v>
      </c>
      <c r="V134" s="1105">
        <f t="shared" si="65"/>
        <v>0</v>
      </c>
      <c r="W134" s="1105">
        <f t="shared" si="65"/>
        <v>0</v>
      </c>
      <c r="X134" s="1105">
        <f t="shared" si="65"/>
        <v>0</v>
      </c>
      <c r="Y134" s="1512">
        <f t="shared" si="64"/>
        <v>284000000</v>
      </c>
      <c r="Z134" s="1512">
        <f t="shared" si="64"/>
        <v>230822146</v>
      </c>
      <c r="AA134" s="1512">
        <f t="shared" si="64"/>
        <v>229322146</v>
      </c>
      <c r="AB134" s="639">
        <f t="shared" si="64"/>
        <v>219253580</v>
      </c>
      <c r="AC134" s="606"/>
    </row>
    <row r="135" spans="1:29" ht="16.5" thickTop="1" thickBot="1">
      <c r="A135" s="612"/>
      <c r="B135" s="612"/>
      <c r="C135" s="614"/>
      <c r="D135" s="614"/>
      <c r="E135" s="613"/>
      <c r="F135" s="613"/>
      <c r="G135" s="612"/>
      <c r="H135" s="647" t="s">
        <v>1742</v>
      </c>
      <c r="I135" s="1490">
        <f>+I136</f>
        <v>284000000</v>
      </c>
      <c r="J135" s="1490">
        <f t="shared" si="65"/>
        <v>230822146</v>
      </c>
      <c r="K135" s="1490">
        <f t="shared" si="65"/>
        <v>229322146</v>
      </c>
      <c r="L135" s="1490">
        <f t="shared" si="65"/>
        <v>219253580</v>
      </c>
      <c r="M135" s="1106">
        <f t="shared" si="65"/>
        <v>0</v>
      </c>
      <c r="N135" s="1106">
        <f t="shared" si="65"/>
        <v>0</v>
      </c>
      <c r="O135" s="1106">
        <f t="shared" si="65"/>
        <v>0</v>
      </c>
      <c r="P135" s="1106">
        <f t="shared" si="65"/>
        <v>0</v>
      </c>
      <c r="Q135" s="1106">
        <f t="shared" si="65"/>
        <v>0</v>
      </c>
      <c r="R135" s="1106">
        <f t="shared" si="65"/>
        <v>0</v>
      </c>
      <c r="S135" s="1106">
        <f t="shared" si="65"/>
        <v>0</v>
      </c>
      <c r="T135" s="1106">
        <f t="shared" si="65"/>
        <v>0</v>
      </c>
      <c r="U135" s="1106">
        <f t="shared" si="65"/>
        <v>0</v>
      </c>
      <c r="V135" s="1106">
        <f t="shared" si="65"/>
        <v>0</v>
      </c>
      <c r="W135" s="1106">
        <f t="shared" si="65"/>
        <v>0</v>
      </c>
      <c r="X135" s="1106">
        <f t="shared" si="65"/>
        <v>0</v>
      </c>
      <c r="Y135" s="1506">
        <f t="shared" si="64"/>
        <v>284000000</v>
      </c>
      <c r="Z135" s="1506">
        <f t="shared" si="64"/>
        <v>230822146</v>
      </c>
      <c r="AA135" s="1506">
        <f t="shared" si="64"/>
        <v>229322146</v>
      </c>
      <c r="AB135" s="617">
        <f t="shared" si="64"/>
        <v>219253580</v>
      </c>
      <c r="AC135" s="606"/>
    </row>
    <row r="136" spans="1:29" ht="16.5" thickTop="1" thickBot="1">
      <c r="A136" s="612"/>
      <c r="B136" s="612"/>
      <c r="C136" s="614"/>
      <c r="D136" s="614"/>
      <c r="E136" s="613"/>
      <c r="F136" s="613"/>
      <c r="G136" s="613"/>
      <c r="H136" s="647" t="s">
        <v>1743</v>
      </c>
      <c r="I136" s="1490">
        <v>284000000</v>
      </c>
      <c r="J136" s="1490">
        <v>230822146</v>
      </c>
      <c r="K136" s="1490">
        <v>229322146</v>
      </c>
      <c r="L136" s="1490">
        <v>219253580</v>
      </c>
      <c r="M136" s="1106"/>
      <c r="N136" s="1106"/>
      <c r="O136" s="1106"/>
      <c r="P136" s="1106"/>
      <c r="Q136" s="1106"/>
      <c r="R136" s="1106"/>
      <c r="S136" s="1106"/>
      <c r="T136" s="1106"/>
      <c r="U136" s="1106"/>
      <c r="V136" s="1106"/>
      <c r="W136" s="1106"/>
      <c r="X136" s="1106"/>
      <c r="Y136" s="1506">
        <f t="shared" si="64"/>
        <v>284000000</v>
      </c>
      <c r="Z136" s="1506">
        <f t="shared" si="64"/>
        <v>230822146</v>
      </c>
      <c r="AA136" s="1506">
        <f t="shared" si="64"/>
        <v>229322146</v>
      </c>
      <c r="AB136" s="617">
        <f t="shared" si="64"/>
        <v>219253580</v>
      </c>
      <c r="AC136" s="606"/>
    </row>
    <row r="137" spans="1:29" s="635" customFormat="1" ht="16.5" thickTop="1" thickBot="1">
      <c r="A137" s="624"/>
      <c r="B137" s="632"/>
      <c r="C137" s="632"/>
      <c r="D137" s="632"/>
      <c r="E137" s="624"/>
      <c r="F137" s="624"/>
      <c r="G137" s="624"/>
      <c r="H137" s="1101" t="s">
        <v>2364</v>
      </c>
      <c r="I137" s="1490">
        <f>+I138+I142</f>
        <v>363000000</v>
      </c>
      <c r="J137" s="1490">
        <f t="shared" ref="J137:AB137" si="66">+J138+J142</f>
        <v>300264716</v>
      </c>
      <c r="K137" s="1490">
        <f t="shared" si="66"/>
        <v>177339000</v>
      </c>
      <c r="L137" s="1490">
        <f t="shared" si="66"/>
        <v>176713861</v>
      </c>
      <c r="M137" s="1490">
        <f t="shared" si="66"/>
        <v>0</v>
      </c>
      <c r="N137" s="1490">
        <f t="shared" si="66"/>
        <v>0</v>
      </c>
      <c r="O137" s="1490">
        <f t="shared" si="66"/>
        <v>0</v>
      </c>
      <c r="P137" s="1490">
        <f t="shared" si="66"/>
        <v>0</v>
      </c>
      <c r="Q137" s="1490">
        <f t="shared" si="66"/>
        <v>0</v>
      </c>
      <c r="R137" s="1490">
        <f t="shared" si="66"/>
        <v>0</v>
      </c>
      <c r="S137" s="1490">
        <f t="shared" si="66"/>
        <v>0</v>
      </c>
      <c r="T137" s="1490">
        <f t="shared" si="66"/>
        <v>0</v>
      </c>
      <c r="U137" s="1490">
        <f t="shared" si="66"/>
        <v>0</v>
      </c>
      <c r="V137" s="1490">
        <f t="shared" si="66"/>
        <v>0</v>
      </c>
      <c r="W137" s="1490">
        <f t="shared" si="66"/>
        <v>0</v>
      </c>
      <c r="X137" s="1490">
        <f t="shared" si="66"/>
        <v>0</v>
      </c>
      <c r="Y137" s="1490">
        <f t="shared" si="66"/>
        <v>363000000</v>
      </c>
      <c r="Z137" s="1490">
        <f t="shared" si="66"/>
        <v>300264716</v>
      </c>
      <c r="AA137" s="1490">
        <f t="shared" si="66"/>
        <v>177339000</v>
      </c>
      <c r="AB137" s="627">
        <f t="shared" si="66"/>
        <v>176713861</v>
      </c>
      <c r="AC137" s="1095"/>
    </row>
    <row r="138" spans="1:29" s="635" customFormat="1" ht="27" thickTop="1" thickBot="1">
      <c r="A138" s="624"/>
      <c r="B138" s="624"/>
      <c r="C138" s="624"/>
      <c r="D138" s="624"/>
      <c r="E138" s="624"/>
      <c r="F138" s="624"/>
      <c r="G138" s="624"/>
      <c r="H138" s="896" t="s">
        <v>2365</v>
      </c>
      <c r="I138" s="1490">
        <f>+I139</f>
        <v>200000000</v>
      </c>
      <c r="J138" s="1490">
        <f t="shared" ref="J138:X140" si="67">+J139</f>
        <v>137264716</v>
      </c>
      <c r="K138" s="1490">
        <f t="shared" si="67"/>
        <v>14339000</v>
      </c>
      <c r="L138" s="1490">
        <f t="shared" si="67"/>
        <v>14339000</v>
      </c>
      <c r="M138" s="1490">
        <f t="shared" si="67"/>
        <v>0</v>
      </c>
      <c r="N138" s="1490">
        <f t="shared" si="67"/>
        <v>0</v>
      </c>
      <c r="O138" s="1490">
        <f t="shared" si="67"/>
        <v>0</v>
      </c>
      <c r="P138" s="1490">
        <f t="shared" si="67"/>
        <v>0</v>
      </c>
      <c r="Q138" s="1490">
        <f t="shared" si="67"/>
        <v>0</v>
      </c>
      <c r="R138" s="1490">
        <f t="shared" si="67"/>
        <v>0</v>
      </c>
      <c r="S138" s="1490">
        <f t="shared" si="67"/>
        <v>0</v>
      </c>
      <c r="T138" s="1490">
        <f t="shared" si="67"/>
        <v>0</v>
      </c>
      <c r="U138" s="1490">
        <f t="shared" si="67"/>
        <v>0</v>
      </c>
      <c r="V138" s="1490">
        <f t="shared" si="67"/>
        <v>0</v>
      </c>
      <c r="W138" s="1490">
        <f t="shared" si="67"/>
        <v>0</v>
      </c>
      <c r="X138" s="1490">
        <f t="shared" si="67"/>
        <v>0</v>
      </c>
      <c r="Y138" s="1509">
        <f t="shared" ref="Y138:AB141" si="68">+I138+M138+Q138+U138</f>
        <v>200000000</v>
      </c>
      <c r="Z138" s="1509">
        <f t="shared" si="68"/>
        <v>137264716</v>
      </c>
      <c r="AA138" s="1509">
        <f t="shared" si="68"/>
        <v>14339000</v>
      </c>
      <c r="AB138" s="628">
        <f t="shared" si="68"/>
        <v>14339000</v>
      </c>
      <c r="AC138" s="1095"/>
    </row>
    <row r="139" spans="1:29" ht="16.5" thickTop="1" thickBot="1">
      <c r="A139" s="637"/>
      <c r="B139" s="637"/>
      <c r="C139" s="637"/>
      <c r="D139" s="637"/>
      <c r="E139" s="637"/>
      <c r="F139" s="637"/>
      <c r="G139" s="637"/>
      <c r="H139" s="646" t="s">
        <v>1741</v>
      </c>
      <c r="I139" s="1490">
        <f>+I140</f>
        <v>200000000</v>
      </c>
      <c r="J139" s="1490">
        <f t="shared" si="67"/>
        <v>137264716</v>
      </c>
      <c r="K139" s="1490">
        <f t="shared" si="67"/>
        <v>14339000</v>
      </c>
      <c r="L139" s="1490">
        <f t="shared" si="67"/>
        <v>14339000</v>
      </c>
      <c r="M139" s="1105">
        <f t="shared" si="67"/>
        <v>0</v>
      </c>
      <c r="N139" s="1105">
        <f t="shared" si="67"/>
        <v>0</v>
      </c>
      <c r="O139" s="1105">
        <f t="shared" si="67"/>
        <v>0</v>
      </c>
      <c r="P139" s="1105">
        <f t="shared" si="67"/>
        <v>0</v>
      </c>
      <c r="Q139" s="1105">
        <f t="shared" si="67"/>
        <v>0</v>
      </c>
      <c r="R139" s="1105">
        <f t="shared" si="67"/>
        <v>0</v>
      </c>
      <c r="S139" s="1105">
        <f t="shared" si="67"/>
        <v>0</v>
      </c>
      <c r="T139" s="1105">
        <f t="shared" si="67"/>
        <v>0</v>
      </c>
      <c r="U139" s="1105">
        <f t="shared" si="67"/>
        <v>0</v>
      </c>
      <c r="V139" s="1105">
        <f t="shared" si="67"/>
        <v>0</v>
      </c>
      <c r="W139" s="1105">
        <f t="shared" si="67"/>
        <v>0</v>
      </c>
      <c r="X139" s="1105">
        <f t="shared" si="67"/>
        <v>0</v>
      </c>
      <c r="Y139" s="1512">
        <f t="shared" si="68"/>
        <v>200000000</v>
      </c>
      <c r="Z139" s="1512">
        <f t="shared" si="68"/>
        <v>137264716</v>
      </c>
      <c r="AA139" s="1512">
        <f t="shared" si="68"/>
        <v>14339000</v>
      </c>
      <c r="AB139" s="639">
        <f t="shared" si="68"/>
        <v>14339000</v>
      </c>
      <c r="AC139" s="606"/>
    </row>
    <row r="140" spans="1:29" ht="16.5" thickTop="1" thickBot="1">
      <c r="A140" s="612"/>
      <c r="B140" s="612"/>
      <c r="C140" s="612"/>
      <c r="D140" s="612"/>
      <c r="E140" s="613"/>
      <c r="F140" s="613"/>
      <c r="G140" s="612"/>
      <c r="H140" s="647" t="s">
        <v>1742</v>
      </c>
      <c r="I140" s="1490">
        <f>+I141</f>
        <v>200000000</v>
      </c>
      <c r="J140" s="1106">
        <f t="shared" si="67"/>
        <v>137264716</v>
      </c>
      <c r="K140" s="1106">
        <f t="shared" si="67"/>
        <v>14339000</v>
      </c>
      <c r="L140" s="1106">
        <f t="shared" si="67"/>
        <v>14339000</v>
      </c>
      <c r="M140" s="1106">
        <f t="shared" si="67"/>
        <v>0</v>
      </c>
      <c r="N140" s="1106">
        <f t="shared" si="67"/>
        <v>0</v>
      </c>
      <c r="O140" s="1106">
        <f t="shared" si="67"/>
        <v>0</v>
      </c>
      <c r="P140" s="1106">
        <f t="shared" si="67"/>
        <v>0</v>
      </c>
      <c r="Q140" s="1106">
        <f t="shared" si="67"/>
        <v>0</v>
      </c>
      <c r="R140" s="1106">
        <f t="shared" si="67"/>
        <v>0</v>
      </c>
      <c r="S140" s="1106">
        <f t="shared" si="67"/>
        <v>0</v>
      </c>
      <c r="T140" s="1106">
        <f t="shared" si="67"/>
        <v>0</v>
      </c>
      <c r="U140" s="1106">
        <f t="shared" si="67"/>
        <v>0</v>
      </c>
      <c r="V140" s="1106">
        <f t="shared" si="67"/>
        <v>0</v>
      </c>
      <c r="W140" s="1106">
        <f t="shared" si="67"/>
        <v>0</v>
      </c>
      <c r="X140" s="1106">
        <f t="shared" si="67"/>
        <v>0</v>
      </c>
      <c r="Y140" s="1506">
        <f t="shared" si="68"/>
        <v>200000000</v>
      </c>
      <c r="Z140" s="1506">
        <f t="shared" si="68"/>
        <v>137264716</v>
      </c>
      <c r="AA140" s="1506">
        <f t="shared" si="68"/>
        <v>14339000</v>
      </c>
      <c r="AB140" s="617">
        <f t="shared" si="68"/>
        <v>14339000</v>
      </c>
      <c r="AC140" s="606"/>
    </row>
    <row r="141" spans="1:29" ht="16.5" thickTop="1" thickBot="1">
      <c r="A141" s="612"/>
      <c r="B141" s="612"/>
      <c r="C141" s="612"/>
      <c r="D141" s="612"/>
      <c r="E141" s="613"/>
      <c r="F141" s="613"/>
      <c r="G141" s="613"/>
      <c r="H141" s="647" t="s">
        <v>1743</v>
      </c>
      <c r="I141" s="1490">
        <v>200000000</v>
      </c>
      <c r="J141" s="1106">
        <v>137264716</v>
      </c>
      <c r="K141" s="1106">
        <v>14339000</v>
      </c>
      <c r="L141" s="1106">
        <v>14339000</v>
      </c>
      <c r="M141" s="1106"/>
      <c r="N141" s="1106"/>
      <c r="O141" s="1106"/>
      <c r="P141" s="1106"/>
      <c r="Q141" s="1106"/>
      <c r="R141" s="1106"/>
      <c r="S141" s="1106"/>
      <c r="T141" s="1106"/>
      <c r="U141" s="1106"/>
      <c r="V141" s="1106"/>
      <c r="W141" s="1106"/>
      <c r="X141" s="1106"/>
      <c r="Y141" s="1506">
        <f t="shared" si="68"/>
        <v>200000000</v>
      </c>
      <c r="Z141" s="1506">
        <f t="shared" si="68"/>
        <v>137264716</v>
      </c>
      <c r="AA141" s="1506">
        <f t="shared" si="68"/>
        <v>14339000</v>
      </c>
      <c r="AB141" s="617">
        <f t="shared" si="68"/>
        <v>14339000</v>
      </c>
      <c r="AC141" s="606"/>
    </row>
    <row r="142" spans="1:29" s="635" customFormat="1" ht="27" thickTop="1" thickBot="1">
      <c r="A142" s="1097"/>
      <c r="B142" s="1097"/>
      <c r="C142" s="1097"/>
      <c r="D142" s="1097"/>
      <c r="E142" s="1097"/>
      <c r="F142" s="1097"/>
      <c r="G142" s="1098"/>
      <c r="H142" s="896" t="s">
        <v>2366</v>
      </c>
      <c r="I142" s="1501">
        <f>+I143</f>
        <v>163000000</v>
      </c>
      <c r="J142" s="1501">
        <f t="shared" ref="J142:X156" si="69">+J143</f>
        <v>163000000</v>
      </c>
      <c r="K142" s="1501">
        <f t="shared" si="69"/>
        <v>163000000</v>
      </c>
      <c r="L142" s="1501">
        <f t="shared" si="69"/>
        <v>162374861</v>
      </c>
      <c r="M142" s="1501">
        <f t="shared" si="69"/>
        <v>0</v>
      </c>
      <c r="N142" s="1501">
        <f t="shared" si="69"/>
        <v>0</v>
      </c>
      <c r="O142" s="1501">
        <f t="shared" si="69"/>
        <v>0</v>
      </c>
      <c r="P142" s="1501">
        <f t="shared" si="69"/>
        <v>0</v>
      </c>
      <c r="Q142" s="1501">
        <f t="shared" si="69"/>
        <v>0</v>
      </c>
      <c r="R142" s="1501">
        <f t="shared" si="69"/>
        <v>0</v>
      </c>
      <c r="S142" s="1501">
        <f t="shared" si="69"/>
        <v>0</v>
      </c>
      <c r="T142" s="1501">
        <f t="shared" si="69"/>
        <v>0</v>
      </c>
      <c r="U142" s="1501">
        <f t="shared" si="69"/>
        <v>0</v>
      </c>
      <c r="V142" s="1501">
        <f t="shared" si="69"/>
        <v>0</v>
      </c>
      <c r="W142" s="1501">
        <f t="shared" si="69"/>
        <v>0</v>
      </c>
      <c r="X142" s="1501">
        <f t="shared" si="69"/>
        <v>0</v>
      </c>
      <c r="Y142" s="1518">
        <f t="shared" si="27"/>
        <v>163000000</v>
      </c>
      <c r="Z142" s="1518">
        <f t="shared" si="27"/>
        <v>163000000</v>
      </c>
      <c r="AA142" s="1518">
        <f t="shared" si="27"/>
        <v>163000000</v>
      </c>
      <c r="AB142" s="1099">
        <f t="shared" si="27"/>
        <v>162374861</v>
      </c>
      <c r="AC142" s="1095"/>
    </row>
    <row r="143" spans="1:29" ht="16.5" thickTop="1" thickBot="1">
      <c r="A143" s="649"/>
      <c r="B143" s="649"/>
      <c r="C143" s="649"/>
      <c r="D143" s="649"/>
      <c r="E143" s="637"/>
      <c r="F143" s="637"/>
      <c r="G143" s="637"/>
      <c r="H143" s="646" t="s">
        <v>1741</v>
      </c>
      <c r="I143" s="1490">
        <f>+I144</f>
        <v>163000000</v>
      </c>
      <c r="J143" s="1490">
        <f t="shared" si="69"/>
        <v>163000000</v>
      </c>
      <c r="K143" s="1490">
        <f t="shared" si="69"/>
        <v>163000000</v>
      </c>
      <c r="L143" s="1490">
        <f t="shared" si="69"/>
        <v>162374861</v>
      </c>
      <c r="M143" s="1105">
        <f t="shared" si="69"/>
        <v>0</v>
      </c>
      <c r="N143" s="1105">
        <f t="shared" si="69"/>
        <v>0</v>
      </c>
      <c r="O143" s="1105">
        <f t="shared" si="69"/>
        <v>0</v>
      </c>
      <c r="P143" s="1105">
        <f t="shared" si="69"/>
        <v>0</v>
      </c>
      <c r="Q143" s="1105">
        <f t="shared" si="69"/>
        <v>0</v>
      </c>
      <c r="R143" s="1105">
        <f t="shared" si="69"/>
        <v>0</v>
      </c>
      <c r="S143" s="1105">
        <f t="shared" si="69"/>
        <v>0</v>
      </c>
      <c r="T143" s="1105">
        <f t="shared" si="69"/>
        <v>0</v>
      </c>
      <c r="U143" s="1105">
        <f t="shared" si="69"/>
        <v>0</v>
      </c>
      <c r="V143" s="1105">
        <f t="shared" si="69"/>
        <v>0</v>
      </c>
      <c r="W143" s="1105">
        <f t="shared" si="69"/>
        <v>0</v>
      </c>
      <c r="X143" s="1105">
        <f t="shared" si="69"/>
        <v>0</v>
      </c>
      <c r="Y143" s="1512">
        <f t="shared" si="27"/>
        <v>163000000</v>
      </c>
      <c r="Z143" s="1512">
        <f t="shared" si="27"/>
        <v>163000000</v>
      </c>
      <c r="AA143" s="1512">
        <f t="shared" si="27"/>
        <v>163000000</v>
      </c>
      <c r="AB143" s="639">
        <f t="shared" si="27"/>
        <v>162374861</v>
      </c>
      <c r="AC143" s="606"/>
    </row>
    <row r="144" spans="1:29" ht="16.5" thickTop="1" thickBot="1">
      <c r="A144" s="612"/>
      <c r="B144" s="612"/>
      <c r="C144" s="614"/>
      <c r="D144" s="614"/>
      <c r="E144" s="613"/>
      <c r="F144" s="613"/>
      <c r="G144" s="612"/>
      <c r="H144" s="647" t="s">
        <v>1742</v>
      </c>
      <c r="I144" s="1490">
        <f>+I145</f>
        <v>163000000</v>
      </c>
      <c r="J144" s="1490">
        <f t="shared" si="69"/>
        <v>163000000</v>
      </c>
      <c r="K144" s="1490">
        <f t="shared" si="69"/>
        <v>163000000</v>
      </c>
      <c r="L144" s="1490">
        <f t="shared" si="69"/>
        <v>162374861</v>
      </c>
      <c r="M144" s="1106">
        <f t="shared" si="69"/>
        <v>0</v>
      </c>
      <c r="N144" s="1106">
        <f t="shared" si="69"/>
        <v>0</v>
      </c>
      <c r="O144" s="1106">
        <f t="shared" si="69"/>
        <v>0</v>
      </c>
      <c r="P144" s="1106">
        <f t="shared" si="69"/>
        <v>0</v>
      </c>
      <c r="Q144" s="1106">
        <f t="shared" si="69"/>
        <v>0</v>
      </c>
      <c r="R144" s="1106">
        <f t="shared" si="69"/>
        <v>0</v>
      </c>
      <c r="S144" s="1106">
        <f t="shared" si="69"/>
        <v>0</v>
      </c>
      <c r="T144" s="1106">
        <f t="shared" si="69"/>
        <v>0</v>
      </c>
      <c r="U144" s="1106">
        <f t="shared" si="69"/>
        <v>0</v>
      </c>
      <c r="V144" s="1106">
        <f t="shared" si="69"/>
        <v>0</v>
      </c>
      <c r="W144" s="1106">
        <f t="shared" si="69"/>
        <v>0</v>
      </c>
      <c r="X144" s="1106">
        <f t="shared" si="69"/>
        <v>0</v>
      </c>
      <c r="Y144" s="1506">
        <f t="shared" si="27"/>
        <v>163000000</v>
      </c>
      <c r="Z144" s="1506">
        <f t="shared" si="27"/>
        <v>163000000</v>
      </c>
      <c r="AA144" s="1506">
        <f t="shared" si="27"/>
        <v>163000000</v>
      </c>
      <c r="AB144" s="617">
        <f t="shared" si="27"/>
        <v>162374861</v>
      </c>
      <c r="AC144" s="606"/>
    </row>
    <row r="145" spans="1:29" ht="16.5" thickTop="1" thickBot="1">
      <c r="A145" s="612"/>
      <c r="B145" s="612"/>
      <c r="C145" s="614"/>
      <c r="D145" s="614"/>
      <c r="E145" s="613"/>
      <c r="F145" s="613"/>
      <c r="G145" s="613"/>
      <c r="H145" s="647" t="s">
        <v>1743</v>
      </c>
      <c r="I145" s="1490">
        <v>163000000</v>
      </c>
      <c r="J145" s="1490">
        <v>163000000</v>
      </c>
      <c r="K145" s="1490">
        <v>163000000</v>
      </c>
      <c r="L145" s="1490">
        <v>162374861</v>
      </c>
      <c r="M145" s="1106"/>
      <c r="N145" s="1106"/>
      <c r="O145" s="1106"/>
      <c r="P145" s="1106"/>
      <c r="Q145" s="1106"/>
      <c r="R145" s="1106"/>
      <c r="S145" s="1106"/>
      <c r="T145" s="1106"/>
      <c r="U145" s="1106"/>
      <c r="V145" s="1106"/>
      <c r="W145" s="1106"/>
      <c r="X145" s="1106"/>
      <c r="Y145" s="1506">
        <f t="shared" si="27"/>
        <v>163000000</v>
      </c>
      <c r="Z145" s="1506">
        <f t="shared" si="27"/>
        <v>163000000</v>
      </c>
      <c r="AA145" s="1506">
        <f t="shared" si="27"/>
        <v>163000000</v>
      </c>
      <c r="AB145" s="617">
        <f t="shared" si="27"/>
        <v>162374861</v>
      </c>
      <c r="AC145" s="606"/>
    </row>
    <row r="146" spans="1:29" s="635" customFormat="1" ht="39.75" thickTop="1" thickBot="1">
      <c r="A146" s="1097"/>
      <c r="B146" s="1097"/>
      <c r="C146" s="1097"/>
      <c r="D146" s="1097"/>
      <c r="E146" s="1097"/>
      <c r="F146" s="1097"/>
      <c r="G146" s="1098"/>
      <c r="H146" s="1489" t="s">
        <v>2398</v>
      </c>
      <c r="I146" s="1501">
        <f>+I147</f>
        <v>0</v>
      </c>
      <c r="J146" s="1501">
        <f t="shared" ref="J146:L146" si="70">+J147</f>
        <v>0</v>
      </c>
      <c r="K146" s="1501">
        <f t="shared" si="70"/>
        <v>0</v>
      </c>
      <c r="L146" s="1501">
        <f t="shared" si="70"/>
        <v>0</v>
      </c>
      <c r="M146" s="1501">
        <f t="shared" si="69"/>
        <v>0</v>
      </c>
      <c r="N146" s="1501">
        <f t="shared" si="69"/>
        <v>0</v>
      </c>
      <c r="O146" s="1501">
        <f t="shared" si="69"/>
        <v>0</v>
      </c>
      <c r="P146" s="1501">
        <f t="shared" si="69"/>
        <v>0</v>
      </c>
      <c r="Q146" s="1501">
        <f t="shared" si="69"/>
        <v>0</v>
      </c>
      <c r="R146" s="1501">
        <f t="shared" si="69"/>
        <v>0</v>
      </c>
      <c r="S146" s="1501">
        <f t="shared" si="69"/>
        <v>0</v>
      </c>
      <c r="T146" s="1501">
        <f t="shared" si="69"/>
        <v>0</v>
      </c>
      <c r="U146" s="1501">
        <f t="shared" si="69"/>
        <v>5285782391</v>
      </c>
      <c r="V146" s="1501">
        <f t="shared" si="69"/>
        <v>5284356669</v>
      </c>
      <c r="W146" s="1501">
        <f t="shared" si="69"/>
        <v>2499472939</v>
      </c>
      <c r="X146" s="1501">
        <f t="shared" si="69"/>
        <v>2499472939</v>
      </c>
      <c r="Y146" s="1518">
        <f t="shared" ref="Y146:AB161" si="71">+I146+M146+Q146+U146</f>
        <v>5285782391</v>
      </c>
      <c r="Z146" s="1518">
        <f t="shared" si="71"/>
        <v>5284356669</v>
      </c>
      <c r="AA146" s="1518">
        <f t="shared" si="71"/>
        <v>2499472939</v>
      </c>
      <c r="AB146" s="1099">
        <f t="shared" si="71"/>
        <v>2499472939</v>
      </c>
      <c r="AC146" s="1095"/>
    </row>
    <row r="147" spans="1:29" ht="16.5" thickTop="1" thickBot="1">
      <c r="A147" s="649"/>
      <c r="B147" s="649"/>
      <c r="C147" s="649"/>
      <c r="D147" s="649"/>
      <c r="E147" s="637"/>
      <c r="F147" s="637"/>
      <c r="G147" s="637"/>
      <c r="H147" s="646" t="s">
        <v>1741</v>
      </c>
      <c r="I147" s="1490">
        <f>+I148</f>
        <v>0</v>
      </c>
      <c r="J147" s="1490">
        <f t="shared" si="69"/>
        <v>0</v>
      </c>
      <c r="K147" s="1490">
        <f t="shared" si="69"/>
        <v>0</v>
      </c>
      <c r="L147" s="1490">
        <f t="shared" si="69"/>
        <v>0</v>
      </c>
      <c r="M147" s="1105">
        <f t="shared" si="69"/>
        <v>0</v>
      </c>
      <c r="N147" s="1105">
        <f t="shared" si="69"/>
        <v>0</v>
      </c>
      <c r="O147" s="1105">
        <f t="shared" si="69"/>
        <v>0</v>
      </c>
      <c r="P147" s="1105">
        <f t="shared" si="69"/>
        <v>0</v>
      </c>
      <c r="Q147" s="1105">
        <f t="shared" si="69"/>
        <v>0</v>
      </c>
      <c r="R147" s="1105">
        <f t="shared" si="69"/>
        <v>0</v>
      </c>
      <c r="S147" s="1105">
        <f t="shared" si="69"/>
        <v>0</v>
      </c>
      <c r="T147" s="1105">
        <f t="shared" si="69"/>
        <v>0</v>
      </c>
      <c r="U147" s="1105">
        <f t="shared" si="69"/>
        <v>5285782391</v>
      </c>
      <c r="V147" s="1105">
        <f t="shared" si="69"/>
        <v>5284356669</v>
      </c>
      <c r="W147" s="1105">
        <f t="shared" si="69"/>
        <v>2499472939</v>
      </c>
      <c r="X147" s="1105">
        <f t="shared" si="69"/>
        <v>2499472939</v>
      </c>
      <c r="Y147" s="1512">
        <f t="shared" si="71"/>
        <v>5285782391</v>
      </c>
      <c r="Z147" s="1512">
        <f t="shared" si="71"/>
        <v>5284356669</v>
      </c>
      <c r="AA147" s="1512">
        <f t="shared" si="71"/>
        <v>2499472939</v>
      </c>
      <c r="AB147" s="639">
        <f t="shared" si="71"/>
        <v>2499472939</v>
      </c>
      <c r="AC147" s="606"/>
    </row>
    <row r="148" spans="1:29" ht="16.5" thickTop="1" thickBot="1">
      <c r="A148" s="612"/>
      <c r="B148" s="612"/>
      <c r="C148" s="614"/>
      <c r="D148" s="614"/>
      <c r="E148" s="613"/>
      <c r="F148" s="613"/>
      <c r="G148" s="612"/>
      <c r="H148" s="647" t="s">
        <v>1742</v>
      </c>
      <c r="I148" s="1490">
        <f>+I149</f>
        <v>0</v>
      </c>
      <c r="J148" s="1490">
        <f t="shared" si="69"/>
        <v>0</v>
      </c>
      <c r="K148" s="1490">
        <f t="shared" si="69"/>
        <v>0</v>
      </c>
      <c r="L148" s="1490">
        <f t="shared" si="69"/>
        <v>0</v>
      </c>
      <c r="M148" s="1106">
        <f t="shared" si="69"/>
        <v>0</v>
      </c>
      <c r="N148" s="1106">
        <f t="shared" si="69"/>
        <v>0</v>
      </c>
      <c r="O148" s="1106">
        <f t="shared" si="69"/>
        <v>0</v>
      </c>
      <c r="P148" s="1106">
        <f t="shared" si="69"/>
        <v>0</v>
      </c>
      <c r="Q148" s="1106">
        <f t="shared" si="69"/>
        <v>0</v>
      </c>
      <c r="R148" s="1106">
        <f t="shared" si="69"/>
        <v>0</v>
      </c>
      <c r="S148" s="1106">
        <f t="shared" si="69"/>
        <v>0</v>
      </c>
      <c r="T148" s="1106">
        <f t="shared" si="69"/>
        <v>0</v>
      </c>
      <c r="U148" s="1106">
        <f t="shared" si="69"/>
        <v>5285782391</v>
      </c>
      <c r="V148" s="1106">
        <f t="shared" si="69"/>
        <v>5284356669</v>
      </c>
      <c r="W148" s="1106">
        <f t="shared" si="69"/>
        <v>2499472939</v>
      </c>
      <c r="X148" s="1106">
        <f t="shared" si="69"/>
        <v>2499472939</v>
      </c>
      <c r="Y148" s="1506">
        <f t="shared" si="71"/>
        <v>5285782391</v>
      </c>
      <c r="Z148" s="1506">
        <f t="shared" si="71"/>
        <v>5284356669</v>
      </c>
      <c r="AA148" s="1506">
        <f t="shared" si="71"/>
        <v>2499472939</v>
      </c>
      <c r="AB148" s="617">
        <f t="shared" si="71"/>
        <v>2499472939</v>
      </c>
      <c r="AC148" s="606"/>
    </row>
    <row r="149" spans="1:29" ht="16.5" thickTop="1" thickBot="1">
      <c r="A149" s="612"/>
      <c r="B149" s="612"/>
      <c r="C149" s="614"/>
      <c r="D149" s="614"/>
      <c r="E149" s="613"/>
      <c r="F149" s="613"/>
      <c r="G149" s="613"/>
      <c r="H149" s="647" t="s">
        <v>1743</v>
      </c>
      <c r="I149" s="1490">
        <v>0</v>
      </c>
      <c r="J149" s="1490">
        <v>0</v>
      </c>
      <c r="K149" s="1490">
        <v>0</v>
      </c>
      <c r="L149" s="1490">
        <v>0</v>
      </c>
      <c r="M149" s="1106"/>
      <c r="N149" s="1106"/>
      <c r="O149" s="1106"/>
      <c r="P149" s="1106"/>
      <c r="Q149" s="1106"/>
      <c r="R149" s="1106"/>
      <c r="S149" s="1106"/>
      <c r="T149" s="1106"/>
      <c r="U149" s="1106">
        <v>5285782391</v>
      </c>
      <c r="V149" s="1106">
        <v>5284356669</v>
      </c>
      <c r="W149" s="1106">
        <v>2499472939</v>
      </c>
      <c r="X149" s="1106">
        <v>2499472939</v>
      </c>
      <c r="Y149" s="1506">
        <f t="shared" si="71"/>
        <v>5285782391</v>
      </c>
      <c r="Z149" s="1506">
        <f t="shared" si="71"/>
        <v>5284356669</v>
      </c>
      <c r="AA149" s="1506">
        <f t="shared" si="71"/>
        <v>2499472939</v>
      </c>
      <c r="AB149" s="617">
        <f t="shared" si="71"/>
        <v>2499472939</v>
      </c>
      <c r="AC149" s="606"/>
    </row>
    <row r="150" spans="1:29" s="635" customFormat="1" ht="27" thickTop="1" thickBot="1">
      <c r="A150" s="1097"/>
      <c r="B150" s="1097"/>
      <c r="C150" s="1097"/>
      <c r="D150" s="1097"/>
      <c r="E150" s="1097"/>
      <c r="F150" s="1097"/>
      <c r="G150" s="1098"/>
      <c r="H150" s="1489" t="s">
        <v>2399</v>
      </c>
      <c r="I150" s="1501">
        <f>+I151</f>
        <v>0</v>
      </c>
      <c r="J150" s="1501">
        <f t="shared" ref="J150:L150" si="72">+J151</f>
        <v>0</v>
      </c>
      <c r="K150" s="1501">
        <f t="shared" si="72"/>
        <v>0</v>
      </c>
      <c r="L150" s="1501">
        <f t="shared" si="72"/>
        <v>0</v>
      </c>
      <c r="M150" s="1501">
        <f t="shared" si="69"/>
        <v>0</v>
      </c>
      <c r="N150" s="1501">
        <f t="shared" si="69"/>
        <v>0</v>
      </c>
      <c r="O150" s="1501">
        <f t="shared" si="69"/>
        <v>0</v>
      </c>
      <c r="P150" s="1501">
        <f t="shared" si="69"/>
        <v>0</v>
      </c>
      <c r="Q150" s="1501">
        <f t="shared" si="69"/>
        <v>0</v>
      </c>
      <c r="R150" s="1501">
        <f t="shared" si="69"/>
        <v>0</v>
      </c>
      <c r="S150" s="1501">
        <f t="shared" si="69"/>
        <v>0</v>
      </c>
      <c r="T150" s="1501">
        <f t="shared" si="69"/>
        <v>0</v>
      </c>
      <c r="U150" s="1501">
        <f t="shared" si="69"/>
        <v>274715681</v>
      </c>
      <c r="V150" s="1501">
        <f t="shared" si="69"/>
        <v>274694855.5</v>
      </c>
      <c r="W150" s="1501">
        <f t="shared" si="69"/>
        <v>188682714.99000001</v>
      </c>
      <c r="X150" s="1501">
        <f t="shared" si="69"/>
        <v>188682714.99000001</v>
      </c>
      <c r="Y150" s="1518">
        <f t="shared" si="71"/>
        <v>274715681</v>
      </c>
      <c r="Z150" s="1518">
        <f t="shared" si="71"/>
        <v>274694855.5</v>
      </c>
      <c r="AA150" s="1518">
        <f t="shared" si="71"/>
        <v>188682714.99000001</v>
      </c>
      <c r="AB150" s="1099">
        <f t="shared" si="71"/>
        <v>188682714.99000001</v>
      </c>
      <c r="AC150" s="1095"/>
    </row>
    <row r="151" spans="1:29" ht="16.5" thickTop="1" thickBot="1">
      <c r="A151" s="649"/>
      <c r="B151" s="649"/>
      <c r="C151" s="649"/>
      <c r="D151" s="649"/>
      <c r="E151" s="637"/>
      <c r="F151" s="637"/>
      <c r="G151" s="637"/>
      <c r="H151" s="646" t="s">
        <v>1741</v>
      </c>
      <c r="I151" s="1490">
        <f>+I152</f>
        <v>0</v>
      </c>
      <c r="J151" s="1490">
        <f t="shared" si="69"/>
        <v>0</v>
      </c>
      <c r="K151" s="1490">
        <f t="shared" si="69"/>
        <v>0</v>
      </c>
      <c r="L151" s="1490">
        <f t="shared" si="69"/>
        <v>0</v>
      </c>
      <c r="M151" s="1105">
        <f t="shared" si="69"/>
        <v>0</v>
      </c>
      <c r="N151" s="1105">
        <f t="shared" si="69"/>
        <v>0</v>
      </c>
      <c r="O151" s="1105">
        <f t="shared" si="69"/>
        <v>0</v>
      </c>
      <c r="P151" s="1105">
        <f t="shared" si="69"/>
        <v>0</v>
      </c>
      <c r="Q151" s="1105">
        <f t="shared" si="69"/>
        <v>0</v>
      </c>
      <c r="R151" s="1105">
        <f t="shared" si="69"/>
        <v>0</v>
      </c>
      <c r="S151" s="1105">
        <f t="shared" si="69"/>
        <v>0</v>
      </c>
      <c r="T151" s="1105">
        <f t="shared" si="69"/>
        <v>0</v>
      </c>
      <c r="U151" s="1105">
        <f t="shared" si="69"/>
        <v>274715681</v>
      </c>
      <c r="V151" s="1105">
        <f t="shared" si="69"/>
        <v>274694855.5</v>
      </c>
      <c r="W151" s="1105">
        <f t="shared" si="69"/>
        <v>188682714.99000001</v>
      </c>
      <c r="X151" s="1105">
        <f t="shared" si="69"/>
        <v>188682714.99000001</v>
      </c>
      <c r="Y151" s="1512">
        <f t="shared" si="71"/>
        <v>274715681</v>
      </c>
      <c r="Z151" s="1512">
        <f t="shared" si="71"/>
        <v>274694855.5</v>
      </c>
      <c r="AA151" s="1512">
        <f t="shared" si="71"/>
        <v>188682714.99000001</v>
      </c>
      <c r="AB151" s="639">
        <f t="shared" si="71"/>
        <v>188682714.99000001</v>
      </c>
      <c r="AC151" s="606"/>
    </row>
    <row r="152" spans="1:29" ht="16.5" thickTop="1" thickBot="1">
      <c r="A152" s="612"/>
      <c r="B152" s="612"/>
      <c r="C152" s="614"/>
      <c r="D152" s="614"/>
      <c r="E152" s="613"/>
      <c r="F152" s="613"/>
      <c r="G152" s="612"/>
      <c r="H152" s="647" t="s">
        <v>1742</v>
      </c>
      <c r="I152" s="1490">
        <f>+I153</f>
        <v>0</v>
      </c>
      <c r="J152" s="1490">
        <f t="shared" si="69"/>
        <v>0</v>
      </c>
      <c r="K152" s="1490">
        <f t="shared" si="69"/>
        <v>0</v>
      </c>
      <c r="L152" s="1490">
        <f t="shared" si="69"/>
        <v>0</v>
      </c>
      <c r="M152" s="1106">
        <f t="shared" si="69"/>
        <v>0</v>
      </c>
      <c r="N152" s="1106">
        <f t="shared" si="69"/>
        <v>0</v>
      </c>
      <c r="O152" s="1106">
        <f t="shared" si="69"/>
        <v>0</v>
      </c>
      <c r="P152" s="1106">
        <f t="shared" si="69"/>
        <v>0</v>
      </c>
      <c r="Q152" s="1106">
        <f t="shared" si="69"/>
        <v>0</v>
      </c>
      <c r="R152" s="1106">
        <f t="shared" si="69"/>
        <v>0</v>
      </c>
      <c r="S152" s="1106">
        <f t="shared" si="69"/>
        <v>0</v>
      </c>
      <c r="T152" s="1106">
        <f t="shared" si="69"/>
        <v>0</v>
      </c>
      <c r="U152" s="1106">
        <f t="shared" si="69"/>
        <v>274715681</v>
      </c>
      <c r="V152" s="1106">
        <f t="shared" si="69"/>
        <v>274694855.5</v>
      </c>
      <c r="W152" s="1106">
        <f t="shared" si="69"/>
        <v>188682714.99000001</v>
      </c>
      <c r="X152" s="1106">
        <f t="shared" si="69"/>
        <v>188682714.99000001</v>
      </c>
      <c r="Y152" s="1506">
        <f t="shared" si="71"/>
        <v>274715681</v>
      </c>
      <c r="Z152" s="1506">
        <f t="shared" si="71"/>
        <v>274694855.5</v>
      </c>
      <c r="AA152" s="1506">
        <f t="shared" si="71"/>
        <v>188682714.99000001</v>
      </c>
      <c r="AB152" s="617">
        <f t="shared" si="71"/>
        <v>188682714.99000001</v>
      </c>
      <c r="AC152" s="606"/>
    </row>
    <row r="153" spans="1:29" ht="16.5" thickTop="1" thickBot="1">
      <c r="A153" s="612"/>
      <c r="B153" s="612"/>
      <c r="C153" s="614"/>
      <c r="D153" s="614"/>
      <c r="E153" s="613"/>
      <c r="F153" s="613"/>
      <c r="G153" s="613"/>
      <c r="H153" s="647" t="s">
        <v>1743</v>
      </c>
      <c r="I153" s="1490">
        <v>0</v>
      </c>
      <c r="J153" s="1490">
        <v>0</v>
      </c>
      <c r="K153" s="1490">
        <v>0</v>
      </c>
      <c r="L153" s="1490">
        <v>0</v>
      </c>
      <c r="M153" s="1106"/>
      <c r="N153" s="1106"/>
      <c r="O153" s="1106"/>
      <c r="P153" s="1106"/>
      <c r="Q153" s="1106"/>
      <c r="R153" s="1106"/>
      <c r="S153" s="1106"/>
      <c r="T153" s="1106"/>
      <c r="U153" s="1106">
        <v>274715681</v>
      </c>
      <c r="V153" s="1106">
        <v>274694855.5</v>
      </c>
      <c r="W153" s="1106">
        <v>188682714.99000001</v>
      </c>
      <c r="X153" s="1106">
        <v>188682714.99000001</v>
      </c>
      <c r="Y153" s="1506">
        <f t="shared" si="71"/>
        <v>274715681</v>
      </c>
      <c r="Z153" s="1506">
        <f t="shared" si="71"/>
        <v>274694855.5</v>
      </c>
      <c r="AA153" s="1506">
        <f t="shared" si="71"/>
        <v>188682714.99000001</v>
      </c>
      <c r="AB153" s="617">
        <f t="shared" si="71"/>
        <v>188682714.99000001</v>
      </c>
      <c r="AC153" s="606"/>
    </row>
    <row r="154" spans="1:29" s="635" customFormat="1" ht="39.75" thickTop="1" thickBot="1">
      <c r="A154" s="1097"/>
      <c r="B154" s="1097"/>
      <c r="C154" s="1097"/>
      <c r="D154" s="1097"/>
      <c r="E154" s="1097"/>
      <c r="F154" s="1097"/>
      <c r="G154" s="1098"/>
      <c r="H154" s="1489" t="s">
        <v>2400</v>
      </c>
      <c r="I154" s="1501">
        <f>+I155</f>
        <v>0</v>
      </c>
      <c r="J154" s="1501">
        <f t="shared" ref="J154:L154" si="73">+J155</f>
        <v>0</v>
      </c>
      <c r="K154" s="1501">
        <f t="shared" si="73"/>
        <v>0</v>
      </c>
      <c r="L154" s="1501">
        <f t="shared" si="73"/>
        <v>0</v>
      </c>
      <c r="M154" s="1501">
        <f t="shared" si="69"/>
        <v>0</v>
      </c>
      <c r="N154" s="1501">
        <f t="shared" si="69"/>
        <v>0</v>
      </c>
      <c r="O154" s="1501">
        <f t="shared" si="69"/>
        <v>0</v>
      </c>
      <c r="P154" s="1501">
        <f t="shared" si="69"/>
        <v>0</v>
      </c>
      <c r="Q154" s="1501">
        <f t="shared" si="69"/>
        <v>0</v>
      </c>
      <c r="R154" s="1501">
        <f t="shared" si="69"/>
        <v>0</v>
      </c>
      <c r="S154" s="1501">
        <f t="shared" si="69"/>
        <v>0</v>
      </c>
      <c r="T154" s="1501">
        <f t="shared" si="69"/>
        <v>0</v>
      </c>
      <c r="U154" s="1501">
        <f t="shared" si="69"/>
        <v>158355091</v>
      </c>
      <c r="V154" s="1501">
        <f t="shared" si="69"/>
        <v>158355091</v>
      </c>
      <c r="W154" s="1501">
        <f t="shared" si="69"/>
        <v>71747361</v>
      </c>
      <c r="X154" s="1501">
        <f t="shared" si="69"/>
        <v>71747361</v>
      </c>
      <c r="Y154" s="1518">
        <f t="shared" si="71"/>
        <v>158355091</v>
      </c>
      <c r="Z154" s="1518">
        <f t="shared" si="71"/>
        <v>158355091</v>
      </c>
      <c r="AA154" s="1518">
        <f t="shared" si="71"/>
        <v>71747361</v>
      </c>
      <c r="AB154" s="1099">
        <f t="shared" si="71"/>
        <v>71747361</v>
      </c>
      <c r="AC154" s="1095"/>
    </row>
    <row r="155" spans="1:29" ht="16.5" thickTop="1" thickBot="1">
      <c r="A155" s="649"/>
      <c r="B155" s="649"/>
      <c r="C155" s="649"/>
      <c r="D155" s="649"/>
      <c r="E155" s="637"/>
      <c r="F155" s="637"/>
      <c r="G155" s="637"/>
      <c r="H155" s="646" t="s">
        <v>1741</v>
      </c>
      <c r="I155" s="1490">
        <f>+I156</f>
        <v>0</v>
      </c>
      <c r="J155" s="1490">
        <f t="shared" si="69"/>
        <v>0</v>
      </c>
      <c r="K155" s="1490">
        <f t="shared" si="69"/>
        <v>0</v>
      </c>
      <c r="L155" s="1490">
        <f t="shared" si="69"/>
        <v>0</v>
      </c>
      <c r="M155" s="1105">
        <f t="shared" si="69"/>
        <v>0</v>
      </c>
      <c r="N155" s="1105">
        <f t="shared" si="69"/>
        <v>0</v>
      </c>
      <c r="O155" s="1105">
        <f t="shared" si="69"/>
        <v>0</v>
      </c>
      <c r="P155" s="1105">
        <f t="shared" si="69"/>
        <v>0</v>
      </c>
      <c r="Q155" s="1105">
        <f t="shared" si="69"/>
        <v>0</v>
      </c>
      <c r="R155" s="1105">
        <f t="shared" si="69"/>
        <v>0</v>
      </c>
      <c r="S155" s="1105">
        <f t="shared" si="69"/>
        <v>0</v>
      </c>
      <c r="T155" s="1105">
        <f t="shared" si="69"/>
        <v>0</v>
      </c>
      <c r="U155" s="1105">
        <f t="shared" si="69"/>
        <v>158355091</v>
      </c>
      <c r="V155" s="1105">
        <f t="shared" si="69"/>
        <v>158355091</v>
      </c>
      <c r="W155" s="1105">
        <f t="shared" si="69"/>
        <v>71747361</v>
      </c>
      <c r="X155" s="1105">
        <f t="shared" si="69"/>
        <v>71747361</v>
      </c>
      <c r="Y155" s="1512">
        <f t="shared" si="71"/>
        <v>158355091</v>
      </c>
      <c r="Z155" s="1512">
        <f t="shared" si="71"/>
        <v>158355091</v>
      </c>
      <c r="AA155" s="1512">
        <f t="shared" si="71"/>
        <v>71747361</v>
      </c>
      <c r="AB155" s="639">
        <f t="shared" si="71"/>
        <v>71747361</v>
      </c>
      <c r="AC155" s="606"/>
    </row>
    <row r="156" spans="1:29" ht="16.5" thickTop="1" thickBot="1">
      <c r="A156" s="612"/>
      <c r="B156" s="612"/>
      <c r="C156" s="614"/>
      <c r="D156" s="614"/>
      <c r="E156" s="613"/>
      <c r="F156" s="613"/>
      <c r="G156" s="612"/>
      <c r="H156" s="647" t="s">
        <v>1742</v>
      </c>
      <c r="I156" s="1490">
        <f>+I157</f>
        <v>0</v>
      </c>
      <c r="J156" s="1490">
        <f t="shared" si="69"/>
        <v>0</v>
      </c>
      <c r="K156" s="1490">
        <f t="shared" si="69"/>
        <v>0</v>
      </c>
      <c r="L156" s="1490">
        <f t="shared" si="69"/>
        <v>0</v>
      </c>
      <c r="M156" s="1106">
        <f t="shared" si="69"/>
        <v>0</v>
      </c>
      <c r="N156" s="1106">
        <f t="shared" si="69"/>
        <v>0</v>
      </c>
      <c r="O156" s="1106">
        <f t="shared" si="69"/>
        <v>0</v>
      </c>
      <c r="P156" s="1106">
        <f t="shared" si="69"/>
        <v>0</v>
      </c>
      <c r="Q156" s="1106">
        <f t="shared" si="69"/>
        <v>0</v>
      </c>
      <c r="R156" s="1106">
        <f t="shared" si="69"/>
        <v>0</v>
      </c>
      <c r="S156" s="1106">
        <f t="shared" si="69"/>
        <v>0</v>
      </c>
      <c r="T156" s="1106">
        <f t="shared" si="69"/>
        <v>0</v>
      </c>
      <c r="U156" s="1106">
        <f t="shared" si="69"/>
        <v>158355091</v>
      </c>
      <c r="V156" s="1106">
        <f t="shared" si="69"/>
        <v>158355091</v>
      </c>
      <c r="W156" s="1106">
        <f t="shared" si="69"/>
        <v>71747361</v>
      </c>
      <c r="X156" s="1106">
        <f t="shared" si="69"/>
        <v>71747361</v>
      </c>
      <c r="Y156" s="1506">
        <f t="shared" si="71"/>
        <v>158355091</v>
      </c>
      <c r="Z156" s="1506">
        <f t="shared" si="71"/>
        <v>158355091</v>
      </c>
      <c r="AA156" s="1506">
        <f t="shared" si="71"/>
        <v>71747361</v>
      </c>
      <c r="AB156" s="617">
        <f t="shared" si="71"/>
        <v>71747361</v>
      </c>
      <c r="AC156" s="606"/>
    </row>
    <row r="157" spans="1:29" ht="16.5" thickTop="1" thickBot="1">
      <c r="A157" s="612"/>
      <c r="B157" s="612"/>
      <c r="C157" s="614"/>
      <c r="D157" s="614"/>
      <c r="E157" s="613"/>
      <c r="F157" s="613"/>
      <c r="G157" s="613"/>
      <c r="H157" s="647" t="s">
        <v>1743</v>
      </c>
      <c r="I157" s="1490">
        <v>0</v>
      </c>
      <c r="J157" s="1490">
        <v>0</v>
      </c>
      <c r="K157" s="1490">
        <v>0</v>
      </c>
      <c r="L157" s="1490">
        <v>0</v>
      </c>
      <c r="M157" s="1106"/>
      <c r="N157" s="1106"/>
      <c r="O157" s="1106"/>
      <c r="P157" s="1106"/>
      <c r="Q157" s="1106"/>
      <c r="R157" s="1106"/>
      <c r="S157" s="1106"/>
      <c r="T157" s="1106"/>
      <c r="U157" s="1106">
        <v>158355091</v>
      </c>
      <c r="V157" s="1106">
        <v>158355091</v>
      </c>
      <c r="W157" s="1106">
        <v>71747361</v>
      </c>
      <c r="X157" s="1106">
        <v>71747361</v>
      </c>
      <c r="Y157" s="1506">
        <f t="shared" si="71"/>
        <v>158355091</v>
      </c>
      <c r="Z157" s="1506">
        <f t="shared" si="71"/>
        <v>158355091</v>
      </c>
      <c r="AA157" s="1506">
        <f t="shared" si="71"/>
        <v>71747361</v>
      </c>
      <c r="AB157" s="617">
        <f t="shared" si="71"/>
        <v>71747361</v>
      </c>
      <c r="AC157" s="606"/>
    </row>
    <row r="158" spans="1:29" s="635" customFormat="1" ht="39.75" thickTop="1" thickBot="1">
      <c r="A158" s="1097"/>
      <c r="B158" s="1097"/>
      <c r="C158" s="1097"/>
      <c r="D158" s="1097"/>
      <c r="E158" s="1097"/>
      <c r="F158" s="1097"/>
      <c r="G158" s="1098"/>
      <c r="H158" s="1489" t="s">
        <v>2401</v>
      </c>
      <c r="I158" s="1501">
        <f>+I159</f>
        <v>0</v>
      </c>
      <c r="J158" s="1501">
        <f t="shared" ref="J158:X160" si="74">+J159</f>
        <v>0</v>
      </c>
      <c r="K158" s="1501">
        <f t="shared" si="74"/>
        <v>0</v>
      </c>
      <c r="L158" s="1501">
        <f t="shared" si="74"/>
        <v>0</v>
      </c>
      <c r="M158" s="1501">
        <f t="shared" si="74"/>
        <v>0</v>
      </c>
      <c r="N158" s="1501">
        <f t="shared" si="74"/>
        <v>0</v>
      </c>
      <c r="O158" s="1501">
        <f t="shared" si="74"/>
        <v>0</v>
      </c>
      <c r="P158" s="1501">
        <f t="shared" si="74"/>
        <v>0</v>
      </c>
      <c r="Q158" s="1501">
        <f t="shared" si="74"/>
        <v>0</v>
      </c>
      <c r="R158" s="1501">
        <f t="shared" si="74"/>
        <v>0</v>
      </c>
      <c r="S158" s="1501">
        <f t="shared" si="74"/>
        <v>0</v>
      </c>
      <c r="T158" s="1501">
        <f t="shared" si="74"/>
        <v>0</v>
      </c>
      <c r="U158" s="1501">
        <f t="shared" si="74"/>
        <v>2114832465</v>
      </c>
      <c r="V158" s="1501">
        <f t="shared" si="74"/>
        <v>2114666224.96</v>
      </c>
      <c r="W158" s="1501">
        <f t="shared" si="74"/>
        <v>1283738573.53</v>
      </c>
      <c r="X158" s="1501">
        <f t="shared" si="74"/>
        <v>1283738573.53</v>
      </c>
      <c r="Y158" s="1518">
        <f t="shared" si="71"/>
        <v>2114832465</v>
      </c>
      <c r="Z158" s="1518">
        <f t="shared" si="71"/>
        <v>2114666224.96</v>
      </c>
      <c r="AA158" s="1518">
        <f t="shared" si="71"/>
        <v>1283738573.53</v>
      </c>
      <c r="AB158" s="1099">
        <f t="shared" si="71"/>
        <v>1283738573.53</v>
      </c>
      <c r="AC158" s="1095"/>
    </row>
    <row r="159" spans="1:29" ht="16.5" thickTop="1" thickBot="1">
      <c r="A159" s="649"/>
      <c r="B159" s="649"/>
      <c r="C159" s="649"/>
      <c r="D159" s="649"/>
      <c r="E159" s="637"/>
      <c r="F159" s="637"/>
      <c r="G159" s="637"/>
      <c r="H159" s="646" t="s">
        <v>1741</v>
      </c>
      <c r="I159" s="1490">
        <f>+I160</f>
        <v>0</v>
      </c>
      <c r="J159" s="1490">
        <f t="shared" si="74"/>
        <v>0</v>
      </c>
      <c r="K159" s="1490">
        <f t="shared" si="74"/>
        <v>0</v>
      </c>
      <c r="L159" s="1490">
        <f t="shared" si="74"/>
        <v>0</v>
      </c>
      <c r="M159" s="1105">
        <f t="shared" si="74"/>
        <v>0</v>
      </c>
      <c r="N159" s="1105">
        <f t="shared" si="74"/>
        <v>0</v>
      </c>
      <c r="O159" s="1105">
        <f t="shared" si="74"/>
        <v>0</v>
      </c>
      <c r="P159" s="1105">
        <f t="shared" si="74"/>
        <v>0</v>
      </c>
      <c r="Q159" s="1105">
        <f t="shared" si="74"/>
        <v>0</v>
      </c>
      <c r="R159" s="1105">
        <f t="shared" si="74"/>
        <v>0</v>
      </c>
      <c r="S159" s="1105">
        <f t="shared" si="74"/>
        <v>0</v>
      </c>
      <c r="T159" s="1105">
        <f t="shared" si="74"/>
        <v>0</v>
      </c>
      <c r="U159" s="1105">
        <f t="shared" si="74"/>
        <v>2114832465</v>
      </c>
      <c r="V159" s="1105">
        <f t="shared" si="74"/>
        <v>2114666224.96</v>
      </c>
      <c r="W159" s="1105">
        <f t="shared" si="74"/>
        <v>1283738573.53</v>
      </c>
      <c r="X159" s="1105">
        <f t="shared" si="74"/>
        <v>1283738573.53</v>
      </c>
      <c r="Y159" s="1512">
        <f t="shared" si="71"/>
        <v>2114832465</v>
      </c>
      <c r="Z159" s="1512">
        <f t="shared" si="71"/>
        <v>2114666224.96</v>
      </c>
      <c r="AA159" s="1512">
        <f t="shared" si="71"/>
        <v>1283738573.53</v>
      </c>
      <c r="AB159" s="639">
        <f t="shared" si="71"/>
        <v>1283738573.53</v>
      </c>
      <c r="AC159" s="606"/>
    </row>
    <row r="160" spans="1:29" ht="16.5" thickTop="1" thickBot="1">
      <c r="A160" s="612"/>
      <c r="B160" s="612"/>
      <c r="C160" s="614"/>
      <c r="D160" s="614"/>
      <c r="E160" s="613"/>
      <c r="F160" s="613"/>
      <c r="G160" s="612"/>
      <c r="H160" s="647" t="s">
        <v>1742</v>
      </c>
      <c r="I160" s="1490">
        <f>+I161</f>
        <v>0</v>
      </c>
      <c r="J160" s="1490">
        <f t="shared" si="74"/>
        <v>0</v>
      </c>
      <c r="K160" s="1490">
        <f t="shared" si="74"/>
        <v>0</v>
      </c>
      <c r="L160" s="1490">
        <f t="shared" si="74"/>
        <v>0</v>
      </c>
      <c r="M160" s="1106">
        <f t="shared" si="74"/>
        <v>0</v>
      </c>
      <c r="N160" s="1106">
        <f t="shared" si="74"/>
        <v>0</v>
      </c>
      <c r="O160" s="1106">
        <f t="shared" si="74"/>
        <v>0</v>
      </c>
      <c r="P160" s="1106">
        <f t="shared" si="74"/>
        <v>0</v>
      </c>
      <c r="Q160" s="1106">
        <f t="shared" si="74"/>
        <v>0</v>
      </c>
      <c r="R160" s="1106">
        <f t="shared" si="74"/>
        <v>0</v>
      </c>
      <c r="S160" s="1106">
        <f t="shared" si="74"/>
        <v>0</v>
      </c>
      <c r="T160" s="1106">
        <f t="shared" si="74"/>
        <v>0</v>
      </c>
      <c r="U160" s="1106">
        <f t="shared" si="74"/>
        <v>2114832465</v>
      </c>
      <c r="V160" s="1106">
        <f t="shared" si="74"/>
        <v>2114666224.96</v>
      </c>
      <c r="W160" s="1106">
        <f t="shared" si="74"/>
        <v>1283738573.53</v>
      </c>
      <c r="X160" s="1106">
        <f t="shared" si="74"/>
        <v>1283738573.53</v>
      </c>
      <c r="Y160" s="1506">
        <f t="shared" si="71"/>
        <v>2114832465</v>
      </c>
      <c r="Z160" s="1506">
        <f t="shared" si="71"/>
        <v>2114666224.96</v>
      </c>
      <c r="AA160" s="1506">
        <f t="shared" si="71"/>
        <v>1283738573.53</v>
      </c>
      <c r="AB160" s="617">
        <f t="shared" si="71"/>
        <v>1283738573.53</v>
      </c>
      <c r="AC160" s="606"/>
    </row>
    <row r="161" spans="1:29" ht="16.5" thickTop="1" thickBot="1">
      <c r="A161" s="612"/>
      <c r="B161" s="612"/>
      <c r="C161" s="614"/>
      <c r="D161" s="614"/>
      <c r="E161" s="613"/>
      <c r="F161" s="613"/>
      <c r="G161" s="613"/>
      <c r="H161" s="647" t="s">
        <v>1743</v>
      </c>
      <c r="I161" s="1490">
        <v>0</v>
      </c>
      <c r="J161" s="1490">
        <v>0</v>
      </c>
      <c r="K161" s="1490">
        <v>0</v>
      </c>
      <c r="L161" s="1490">
        <v>0</v>
      </c>
      <c r="M161" s="1106"/>
      <c r="N161" s="1106"/>
      <c r="O161" s="1106"/>
      <c r="P161" s="1106"/>
      <c r="Q161" s="1106"/>
      <c r="R161" s="1106"/>
      <c r="S161" s="1106"/>
      <c r="T161" s="1106"/>
      <c r="U161" s="1106">
        <v>2114832465</v>
      </c>
      <c r="V161" s="1106">
        <v>2114666224.96</v>
      </c>
      <c r="W161" s="1106">
        <v>1283738573.53</v>
      </c>
      <c r="X161" s="1106">
        <v>1283738573.53</v>
      </c>
      <c r="Y161" s="1506">
        <f t="shared" si="71"/>
        <v>2114832465</v>
      </c>
      <c r="Z161" s="1506">
        <f t="shared" si="71"/>
        <v>2114666224.96</v>
      </c>
      <c r="AA161" s="1506">
        <f t="shared" si="71"/>
        <v>1283738573.53</v>
      </c>
      <c r="AB161" s="617">
        <f t="shared" si="71"/>
        <v>1283738573.53</v>
      </c>
      <c r="AC161" s="606"/>
    </row>
    <row r="162" spans="1:29" s="635" customFormat="1" ht="16.5" thickTop="1" thickBot="1">
      <c r="A162" s="1097"/>
      <c r="B162" s="1097"/>
      <c r="C162" s="1097"/>
      <c r="D162" s="1097"/>
      <c r="E162" s="1097"/>
      <c r="F162" s="1097"/>
      <c r="G162" s="1098"/>
      <c r="H162" s="1489" t="s">
        <v>2402</v>
      </c>
      <c r="I162" s="1501">
        <f>+I163</f>
        <v>0</v>
      </c>
      <c r="J162" s="1501">
        <f t="shared" ref="J162:X164" si="75">+J163</f>
        <v>0</v>
      </c>
      <c r="K162" s="1501">
        <f t="shared" si="75"/>
        <v>0</v>
      </c>
      <c r="L162" s="1501">
        <f t="shared" si="75"/>
        <v>0</v>
      </c>
      <c r="M162" s="1501">
        <f t="shared" si="75"/>
        <v>0</v>
      </c>
      <c r="N162" s="1501">
        <f t="shared" si="75"/>
        <v>0</v>
      </c>
      <c r="O162" s="1501">
        <f t="shared" si="75"/>
        <v>0</v>
      </c>
      <c r="P162" s="1501">
        <f t="shared" si="75"/>
        <v>0</v>
      </c>
      <c r="Q162" s="1501">
        <f t="shared" si="75"/>
        <v>0</v>
      </c>
      <c r="R162" s="1501">
        <f t="shared" si="75"/>
        <v>0</v>
      </c>
      <c r="S162" s="1501">
        <f t="shared" si="75"/>
        <v>0</v>
      </c>
      <c r="T162" s="1501">
        <f t="shared" si="75"/>
        <v>0</v>
      </c>
      <c r="U162" s="1501">
        <f t="shared" si="75"/>
        <v>21917000</v>
      </c>
      <c r="V162" s="1501">
        <f t="shared" si="75"/>
        <v>19513200</v>
      </c>
      <c r="W162" s="1501">
        <f t="shared" si="75"/>
        <v>16968000</v>
      </c>
      <c r="X162" s="1501">
        <f t="shared" si="75"/>
        <v>16968000</v>
      </c>
      <c r="Y162" s="1518">
        <f t="shared" ref="Y162:AB173" si="76">+I162+M162+Q162+U162</f>
        <v>21917000</v>
      </c>
      <c r="Z162" s="1518">
        <f t="shared" si="76"/>
        <v>19513200</v>
      </c>
      <c r="AA162" s="1518">
        <f t="shared" si="76"/>
        <v>16968000</v>
      </c>
      <c r="AB162" s="1099">
        <f t="shared" si="76"/>
        <v>16968000</v>
      </c>
      <c r="AC162" s="1095"/>
    </row>
    <row r="163" spans="1:29" ht="16.5" thickTop="1" thickBot="1">
      <c r="A163" s="649"/>
      <c r="B163" s="649"/>
      <c r="C163" s="649"/>
      <c r="D163" s="649"/>
      <c r="E163" s="637"/>
      <c r="F163" s="637"/>
      <c r="G163" s="637"/>
      <c r="H163" s="646" t="s">
        <v>1741</v>
      </c>
      <c r="I163" s="1490">
        <f>+I164</f>
        <v>0</v>
      </c>
      <c r="J163" s="1490">
        <f t="shared" si="75"/>
        <v>0</v>
      </c>
      <c r="K163" s="1490">
        <f t="shared" si="75"/>
        <v>0</v>
      </c>
      <c r="L163" s="1490">
        <f t="shared" si="75"/>
        <v>0</v>
      </c>
      <c r="M163" s="1105">
        <f t="shared" si="75"/>
        <v>0</v>
      </c>
      <c r="N163" s="1105">
        <f t="shared" si="75"/>
        <v>0</v>
      </c>
      <c r="O163" s="1105">
        <f t="shared" si="75"/>
        <v>0</v>
      </c>
      <c r="P163" s="1105">
        <f t="shared" si="75"/>
        <v>0</v>
      </c>
      <c r="Q163" s="1105">
        <f t="shared" si="75"/>
        <v>0</v>
      </c>
      <c r="R163" s="1105">
        <f t="shared" si="75"/>
        <v>0</v>
      </c>
      <c r="S163" s="1105">
        <f t="shared" si="75"/>
        <v>0</v>
      </c>
      <c r="T163" s="1105">
        <f t="shared" si="75"/>
        <v>0</v>
      </c>
      <c r="U163" s="1105">
        <f t="shared" si="75"/>
        <v>21917000</v>
      </c>
      <c r="V163" s="1105">
        <f t="shared" si="75"/>
        <v>19513200</v>
      </c>
      <c r="W163" s="1105">
        <f t="shared" si="75"/>
        <v>16968000</v>
      </c>
      <c r="X163" s="1105">
        <f t="shared" si="75"/>
        <v>16968000</v>
      </c>
      <c r="Y163" s="1512">
        <f t="shared" si="76"/>
        <v>21917000</v>
      </c>
      <c r="Z163" s="1512">
        <f t="shared" si="76"/>
        <v>19513200</v>
      </c>
      <c r="AA163" s="1512">
        <f t="shared" si="76"/>
        <v>16968000</v>
      </c>
      <c r="AB163" s="639">
        <f t="shared" si="76"/>
        <v>16968000</v>
      </c>
      <c r="AC163" s="606"/>
    </row>
    <row r="164" spans="1:29" ht="16.5" thickTop="1" thickBot="1">
      <c r="A164" s="612"/>
      <c r="B164" s="612"/>
      <c r="C164" s="614"/>
      <c r="D164" s="614"/>
      <c r="E164" s="613"/>
      <c r="F164" s="613"/>
      <c r="G164" s="612"/>
      <c r="H164" s="647" t="s">
        <v>1742</v>
      </c>
      <c r="I164" s="1490">
        <f>+I165</f>
        <v>0</v>
      </c>
      <c r="J164" s="1490">
        <f t="shared" si="75"/>
        <v>0</v>
      </c>
      <c r="K164" s="1490">
        <f t="shared" si="75"/>
        <v>0</v>
      </c>
      <c r="L164" s="1490">
        <f t="shared" si="75"/>
        <v>0</v>
      </c>
      <c r="M164" s="1106">
        <f t="shared" si="75"/>
        <v>0</v>
      </c>
      <c r="N164" s="1106">
        <f t="shared" si="75"/>
        <v>0</v>
      </c>
      <c r="O164" s="1106">
        <f t="shared" si="75"/>
        <v>0</v>
      </c>
      <c r="P164" s="1106">
        <f t="shared" si="75"/>
        <v>0</v>
      </c>
      <c r="Q164" s="1106">
        <f t="shared" si="75"/>
        <v>0</v>
      </c>
      <c r="R164" s="1106">
        <f t="shared" si="75"/>
        <v>0</v>
      </c>
      <c r="S164" s="1106">
        <f t="shared" si="75"/>
        <v>0</v>
      </c>
      <c r="T164" s="1106">
        <f t="shared" si="75"/>
        <v>0</v>
      </c>
      <c r="U164" s="1106">
        <f t="shared" si="75"/>
        <v>21917000</v>
      </c>
      <c r="V164" s="1106">
        <f t="shared" si="75"/>
        <v>19513200</v>
      </c>
      <c r="W164" s="1106">
        <f t="shared" si="75"/>
        <v>16968000</v>
      </c>
      <c r="X164" s="1106">
        <f t="shared" si="75"/>
        <v>16968000</v>
      </c>
      <c r="Y164" s="1506">
        <f t="shared" si="76"/>
        <v>21917000</v>
      </c>
      <c r="Z164" s="1506">
        <f t="shared" si="76"/>
        <v>19513200</v>
      </c>
      <c r="AA164" s="1506">
        <f t="shared" si="76"/>
        <v>16968000</v>
      </c>
      <c r="AB164" s="617">
        <f t="shared" si="76"/>
        <v>16968000</v>
      </c>
      <c r="AC164" s="606"/>
    </row>
    <row r="165" spans="1:29" ht="16.5" thickTop="1" thickBot="1">
      <c r="A165" s="612"/>
      <c r="B165" s="612"/>
      <c r="C165" s="614"/>
      <c r="D165" s="614"/>
      <c r="E165" s="613"/>
      <c r="F165" s="613"/>
      <c r="G165" s="613"/>
      <c r="H165" s="647" t="s">
        <v>1743</v>
      </c>
      <c r="I165" s="1490">
        <v>0</v>
      </c>
      <c r="J165" s="1490">
        <v>0</v>
      </c>
      <c r="K165" s="1490">
        <v>0</v>
      </c>
      <c r="L165" s="1490">
        <v>0</v>
      </c>
      <c r="M165" s="1106"/>
      <c r="N165" s="1106"/>
      <c r="O165" s="1106"/>
      <c r="P165" s="1106"/>
      <c r="Q165" s="1106"/>
      <c r="R165" s="1106"/>
      <c r="S165" s="1106"/>
      <c r="T165" s="1106"/>
      <c r="U165" s="1106">
        <v>21917000</v>
      </c>
      <c r="V165" s="1106">
        <v>19513200</v>
      </c>
      <c r="W165" s="1106">
        <v>16968000</v>
      </c>
      <c r="X165" s="1106">
        <v>16968000</v>
      </c>
      <c r="Y165" s="1506">
        <f t="shared" si="76"/>
        <v>21917000</v>
      </c>
      <c r="Z165" s="1506">
        <f t="shared" si="76"/>
        <v>19513200</v>
      </c>
      <c r="AA165" s="1506">
        <f t="shared" si="76"/>
        <v>16968000</v>
      </c>
      <c r="AB165" s="617">
        <f t="shared" si="76"/>
        <v>16968000</v>
      </c>
      <c r="AC165" s="606"/>
    </row>
    <row r="166" spans="1:29" s="635" customFormat="1" ht="16.5" thickTop="1" thickBot="1">
      <c r="A166" s="1097"/>
      <c r="B166" s="1097"/>
      <c r="C166" s="1097"/>
      <c r="D166" s="1097"/>
      <c r="E166" s="1097"/>
      <c r="F166" s="1097"/>
      <c r="G166" s="1098"/>
      <c r="H166" s="1489" t="s">
        <v>2403</v>
      </c>
      <c r="I166" s="1501">
        <f>+I167</f>
        <v>0</v>
      </c>
      <c r="J166" s="1501">
        <f t="shared" ref="J166:X168" si="77">+J167</f>
        <v>0</v>
      </c>
      <c r="K166" s="1501">
        <f t="shared" si="77"/>
        <v>0</v>
      </c>
      <c r="L166" s="1501">
        <f t="shared" si="77"/>
        <v>0</v>
      </c>
      <c r="M166" s="1501">
        <f t="shared" si="77"/>
        <v>0</v>
      </c>
      <c r="N166" s="1501">
        <f t="shared" si="77"/>
        <v>0</v>
      </c>
      <c r="O166" s="1501">
        <f t="shared" si="77"/>
        <v>0</v>
      </c>
      <c r="P166" s="1501">
        <f t="shared" si="77"/>
        <v>0</v>
      </c>
      <c r="Q166" s="1501">
        <f t="shared" si="77"/>
        <v>0</v>
      </c>
      <c r="R166" s="1501">
        <f t="shared" si="77"/>
        <v>0</v>
      </c>
      <c r="S166" s="1501">
        <f t="shared" si="77"/>
        <v>0</v>
      </c>
      <c r="T166" s="1501">
        <f t="shared" si="77"/>
        <v>0</v>
      </c>
      <c r="U166" s="1501">
        <f t="shared" si="77"/>
        <v>17307833</v>
      </c>
      <c r="V166" s="1501">
        <f t="shared" si="77"/>
        <v>17154667</v>
      </c>
      <c r="W166" s="1501">
        <f t="shared" si="77"/>
        <v>17001500</v>
      </c>
      <c r="X166" s="1501">
        <f t="shared" si="77"/>
        <v>17001500</v>
      </c>
      <c r="Y166" s="1518">
        <f t="shared" si="76"/>
        <v>17307833</v>
      </c>
      <c r="Z166" s="1518">
        <f t="shared" si="76"/>
        <v>17154667</v>
      </c>
      <c r="AA166" s="1518">
        <f t="shared" si="76"/>
        <v>17001500</v>
      </c>
      <c r="AB166" s="1099">
        <f t="shared" si="76"/>
        <v>17001500</v>
      </c>
      <c r="AC166" s="1095"/>
    </row>
    <row r="167" spans="1:29" ht="16.5" thickTop="1" thickBot="1">
      <c r="A167" s="649"/>
      <c r="B167" s="649"/>
      <c r="C167" s="649"/>
      <c r="D167" s="649"/>
      <c r="E167" s="637"/>
      <c r="F167" s="637"/>
      <c r="G167" s="637"/>
      <c r="H167" s="646" t="s">
        <v>1741</v>
      </c>
      <c r="I167" s="1490">
        <f>+I168</f>
        <v>0</v>
      </c>
      <c r="J167" s="1490">
        <f t="shared" si="77"/>
        <v>0</v>
      </c>
      <c r="K167" s="1490">
        <f t="shared" si="77"/>
        <v>0</v>
      </c>
      <c r="L167" s="1490">
        <f t="shared" si="77"/>
        <v>0</v>
      </c>
      <c r="M167" s="1105">
        <f t="shared" si="77"/>
        <v>0</v>
      </c>
      <c r="N167" s="1105">
        <f t="shared" si="77"/>
        <v>0</v>
      </c>
      <c r="O167" s="1105">
        <f t="shared" si="77"/>
        <v>0</v>
      </c>
      <c r="P167" s="1105">
        <f t="shared" si="77"/>
        <v>0</v>
      </c>
      <c r="Q167" s="1105">
        <f t="shared" si="77"/>
        <v>0</v>
      </c>
      <c r="R167" s="1105">
        <f t="shared" si="77"/>
        <v>0</v>
      </c>
      <c r="S167" s="1105">
        <f t="shared" si="77"/>
        <v>0</v>
      </c>
      <c r="T167" s="1105">
        <f t="shared" si="77"/>
        <v>0</v>
      </c>
      <c r="U167" s="1105">
        <f t="shared" si="77"/>
        <v>17307833</v>
      </c>
      <c r="V167" s="1105">
        <f t="shared" si="77"/>
        <v>17154667</v>
      </c>
      <c r="W167" s="1105">
        <f t="shared" si="77"/>
        <v>17001500</v>
      </c>
      <c r="X167" s="1105">
        <f t="shared" si="77"/>
        <v>17001500</v>
      </c>
      <c r="Y167" s="1512">
        <f t="shared" si="76"/>
        <v>17307833</v>
      </c>
      <c r="Z167" s="1512">
        <f t="shared" si="76"/>
        <v>17154667</v>
      </c>
      <c r="AA167" s="1512">
        <f t="shared" si="76"/>
        <v>17001500</v>
      </c>
      <c r="AB167" s="639">
        <f t="shared" si="76"/>
        <v>17001500</v>
      </c>
      <c r="AC167" s="606"/>
    </row>
    <row r="168" spans="1:29" ht="16.5" thickTop="1" thickBot="1">
      <c r="A168" s="612"/>
      <c r="B168" s="612"/>
      <c r="C168" s="614"/>
      <c r="D168" s="614"/>
      <c r="E168" s="613"/>
      <c r="F168" s="613"/>
      <c r="G168" s="612"/>
      <c r="H168" s="647" t="s">
        <v>1742</v>
      </c>
      <c r="I168" s="1490">
        <f>+I169</f>
        <v>0</v>
      </c>
      <c r="J168" s="1490">
        <f t="shared" si="77"/>
        <v>0</v>
      </c>
      <c r="K168" s="1490">
        <f t="shared" si="77"/>
        <v>0</v>
      </c>
      <c r="L168" s="1490">
        <f t="shared" si="77"/>
        <v>0</v>
      </c>
      <c r="M168" s="1106">
        <f t="shared" si="77"/>
        <v>0</v>
      </c>
      <c r="N168" s="1106">
        <f t="shared" si="77"/>
        <v>0</v>
      </c>
      <c r="O168" s="1106">
        <f t="shared" si="77"/>
        <v>0</v>
      </c>
      <c r="P168" s="1106">
        <f t="shared" si="77"/>
        <v>0</v>
      </c>
      <c r="Q168" s="1106">
        <f t="shared" si="77"/>
        <v>0</v>
      </c>
      <c r="R168" s="1106">
        <f t="shared" si="77"/>
        <v>0</v>
      </c>
      <c r="S168" s="1106">
        <f t="shared" si="77"/>
        <v>0</v>
      </c>
      <c r="T168" s="1106">
        <f t="shared" si="77"/>
        <v>0</v>
      </c>
      <c r="U168" s="1106">
        <f t="shared" si="77"/>
        <v>17307833</v>
      </c>
      <c r="V168" s="1106">
        <f t="shared" si="77"/>
        <v>17154667</v>
      </c>
      <c r="W168" s="1106">
        <f t="shared" si="77"/>
        <v>17001500</v>
      </c>
      <c r="X168" s="1106">
        <f t="shared" si="77"/>
        <v>17001500</v>
      </c>
      <c r="Y168" s="1506">
        <f t="shared" si="76"/>
        <v>17307833</v>
      </c>
      <c r="Z168" s="1506">
        <f t="shared" si="76"/>
        <v>17154667</v>
      </c>
      <c r="AA168" s="1506">
        <f t="shared" si="76"/>
        <v>17001500</v>
      </c>
      <c r="AB168" s="617">
        <f t="shared" si="76"/>
        <v>17001500</v>
      </c>
      <c r="AC168" s="606"/>
    </row>
    <row r="169" spans="1:29" ht="16.5" thickTop="1" thickBot="1">
      <c r="A169" s="612"/>
      <c r="B169" s="612"/>
      <c r="C169" s="614"/>
      <c r="D169" s="614"/>
      <c r="E169" s="613"/>
      <c r="F169" s="613"/>
      <c r="G169" s="613"/>
      <c r="H169" s="647" t="s">
        <v>1743</v>
      </c>
      <c r="I169" s="1490">
        <v>0</v>
      </c>
      <c r="J169" s="1490">
        <v>0</v>
      </c>
      <c r="K169" s="1490">
        <v>0</v>
      </c>
      <c r="L169" s="1490">
        <v>0</v>
      </c>
      <c r="M169" s="1106"/>
      <c r="N169" s="1106"/>
      <c r="O169" s="1106"/>
      <c r="P169" s="1106"/>
      <c r="Q169" s="1106"/>
      <c r="R169" s="1106"/>
      <c r="S169" s="1106"/>
      <c r="T169" s="1106"/>
      <c r="U169" s="1106">
        <v>17307833</v>
      </c>
      <c r="V169" s="1106">
        <v>17154667</v>
      </c>
      <c r="W169" s="1106">
        <v>17001500</v>
      </c>
      <c r="X169" s="1106">
        <v>17001500</v>
      </c>
      <c r="Y169" s="1506">
        <f t="shared" si="76"/>
        <v>17307833</v>
      </c>
      <c r="Z169" s="1506">
        <f t="shared" si="76"/>
        <v>17154667</v>
      </c>
      <c r="AA169" s="1506">
        <f t="shared" si="76"/>
        <v>17001500</v>
      </c>
      <c r="AB169" s="617">
        <f t="shared" si="76"/>
        <v>17001500</v>
      </c>
      <c r="AC169" s="606"/>
    </row>
    <row r="170" spans="1:29" s="635" customFormat="1" ht="39.75" thickTop="1" thickBot="1">
      <c r="A170" s="1097"/>
      <c r="B170" s="1097"/>
      <c r="C170" s="1097"/>
      <c r="D170" s="1097"/>
      <c r="E170" s="1097"/>
      <c r="F170" s="1097"/>
      <c r="G170" s="1098"/>
      <c r="H170" s="1489" t="s">
        <v>2404</v>
      </c>
      <c r="I170" s="1501">
        <f>+I171</f>
        <v>0</v>
      </c>
      <c r="J170" s="1501">
        <f t="shared" ref="J170:X172" si="78">+J171</f>
        <v>0</v>
      </c>
      <c r="K170" s="1501">
        <f t="shared" si="78"/>
        <v>0</v>
      </c>
      <c r="L170" s="1501">
        <f t="shared" si="78"/>
        <v>0</v>
      </c>
      <c r="M170" s="1501">
        <f t="shared" si="78"/>
        <v>0</v>
      </c>
      <c r="N170" s="1501">
        <f t="shared" si="78"/>
        <v>0</v>
      </c>
      <c r="O170" s="1501">
        <f t="shared" si="78"/>
        <v>0</v>
      </c>
      <c r="P170" s="1501">
        <f t="shared" si="78"/>
        <v>0</v>
      </c>
      <c r="Q170" s="1501">
        <f t="shared" si="78"/>
        <v>0</v>
      </c>
      <c r="R170" s="1501">
        <f t="shared" si="78"/>
        <v>0</v>
      </c>
      <c r="S170" s="1501">
        <f t="shared" si="78"/>
        <v>0</v>
      </c>
      <c r="T170" s="1501">
        <f t="shared" si="78"/>
        <v>0</v>
      </c>
      <c r="U170" s="1501">
        <f t="shared" si="78"/>
        <v>1799947695.79</v>
      </c>
      <c r="V170" s="1501">
        <f t="shared" si="78"/>
        <v>0</v>
      </c>
      <c r="W170" s="1501">
        <f t="shared" si="78"/>
        <v>0</v>
      </c>
      <c r="X170" s="1501">
        <f t="shared" si="78"/>
        <v>0</v>
      </c>
      <c r="Y170" s="1518">
        <f t="shared" si="76"/>
        <v>1799947695.79</v>
      </c>
      <c r="Z170" s="1518">
        <f t="shared" si="76"/>
        <v>0</v>
      </c>
      <c r="AA170" s="1518">
        <f t="shared" si="76"/>
        <v>0</v>
      </c>
      <c r="AB170" s="1099">
        <f t="shared" si="76"/>
        <v>0</v>
      </c>
      <c r="AC170" s="1095"/>
    </row>
    <row r="171" spans="1:29" ht="16.5" thickTop="1" thickBot="1">
      <c r="A171" s="649"/>
      <c r="B171" s="649"/>
      <c r="C171" s="649"/>
      <c r="D171" s="649"/>
      <c r="E171" s="637"/>
      <c r="F171" s="637"/>
      <c r="G171" s="637"/>
      <c r="H171" s="646" t="s">
        <v>1741</v>
      </c>
      <c r="I171" s="1490">
        <f>+I172</f>
        <v>0</v>
      </c>
      <c r="J171" s="1490">
        <f t="shared" si="78"/>
        <v>0</v>
      </c>
      <c r="K171" s="1490">
        <f t="shared" si="78"/>
        <v>0</v>
      </c>
      <c r="L171" s="1490">
        <f t="shared" si="78"/>
        <v>0</v>
      </c>
      <c r="M171" s="1105">
        <f t="shared" si="78"/>
        <v>0</v>
      </c>
      <c r="N171" s="1105">
        <f t="shared" si="78"/>
        <v>0</v>
      </c>
      <c r="O171" s="1105">
        <f t="shared" si="78"/>
        <v>0</v>
      </c>
      <c r="P171" s="1105">
        <f t="shared" si="78"/>
        <v>0</v>
      </c>
      <c r="Q171" s="1105">
        <f t="shared" si="78"/>
        <v>0</v>
      </c>
      <c r="R171" s="1105">
        <f t="shared" si="78"/>
        <v>0</v>
      </c>
      <c r="S171" s="1105">
        <f t="shared" si="78"/>
        <v>0</v>
      </c>
      <c r="T171" s="1105">
        <f t="shared" si="78"/>
        <v>0</v>
      </c>
      <c r="U171" s="1105">
        <f t="shared" si="78"/>
        <v>1799947695.79</v>
      </c>
      <c r="V171" s="1105">
        <f t="shared" si="78"/>
        <v>0</v>
      </c>
      <c r="W171" s="1105">
        <f t="shared" si="78"/>
        <v>0</v>
      </c>
      <c r="X171" s="1105">
        <f t="shared" si="78"/>
        <v>0</v>
      </c>
      <c r="Y171" s="1512">
        <f t="shared" si="76"/>
        <v>1799947695.79</v>
      </c>
      <c r="Z171" s="1512">
        <f t="shared" si="76"/>
        <v>0</v>
      </c>
      <c r="AA171" s="1512">
        <f t="shared" si="76"/>
        <v>0</v>
      </c>
      <c r="AB171" s="639">
        <f t="shared" si="76"/>
        <v>0</v>
      </c>
      <c r="AC171" s="606"/>
    </row>
    <row r="172" spans="1:29" ht="16.5" thickTop="1" thickBot="1">
      <c r="A172" s="612"/>
      <c r="B172" s="612"/>
      <c r="C172" s="614"/>
      <c r="D172" s="614"/>
      <c r="E172" s="613"/>
      <c r="F172" s="613"/>
      <c r="G172" s="612"/>
      <c r="H172" s="647" t="s">
        <v>1742</v>
      </c>
      <c r="I172" s="1490">
        <f>+I173</f>
        <v>0</v>
      </c>
      <c r="J172" s="1490">
        <f t="shared" si="78"/>
        <v>0</v>
      </c>
      <c r="K172" s="1490">
        <f t="shared" si="78"/>
        <v>0</v>
      </c>
      <c r="L172" s="1490">
        <f t="shared" si="78"/>
        <v>0</v>
      </c>
      <c r="M172" s="1106">
        <f t="shared" si="78"/>
        <v>0</v>
      </c>
      <c r="N172" s="1106">
        <f t="shared" si="78"/>
        <v>0</v>
      </c>
      <c r="O172" s="1106">
        <f t="shared" si="78"/>
        <v>0</v>
      </c>
      <c r="P172" s="1106">
        <f t="shared" si="78"/>
        <v>0</v>
      </c>
      <c r="Q172" s="1106">
        <f t="shared" si="78"/>
        <v>0</v>
      </c>
      <c r="R172" s="1106">
        <f t="shared" si="78"/>
        <v>0</v>
      </c>
      <c r="S172" s="1106">
        <f t="shared" si="78"/>
        <v>0</v>
      </c>
      <c r="T172" s="1106">
        <f t="shared" si="78"/>
        <v>0</v>
      </c>
      <c r="U172" s="1106">
        <f t="shared" si="78"/>
        <v>1799947695.79</v>
      </c>
      <c r="V172" s="1106">
        <f t="shared" si="78"/>
        <v>0</v>
      </c>
      <c r="W172" s="1106">
        <f t="shared" si="78"/>
        <v>0</v>
      </c>
      <c r="X172" s="1106">
        <f t="shared" si="78"/>
        <v>0</v>
      </c>
      <c r="Y172" s="1506">
        <f t="shared" si="76"/>
        <v>1799947695.79</v>
      </c>
      <c r="Z172" s="1506">
        <f t="shared" si="76"/>
        <v>0</v>
      </c>
      <c r="AA172" s="1506">
        <f t="shared" si="76"/>
        <v>0</v>
      </c>
      <c r="AB172" s="617">
        <f t="shared" si="76"/>
        <v>0</v>
      </c>
      <c r="AC172" s="606"/>
    </row>
    <row r="173" spans="1:29" ht="16.5" thickTop="1" thickBot="1">
      <c r="A173" s="612"/>
      <c r="B173" s="612"/>
      <c r="C173" s="614"/>
      <c r="D173" s="614"/>
      <c r="E173" s="613"/>
      <c r="F173" s="613"/>
      <c r="G173" s="613"/>
      <c r="H173" s="647" t="s">
        <v>1743</v>
      </c>
      <c r="I173" s="1490">
        <v>0</v>
      </c>
      <c r="J173" s="1490">
        <v>0</v>
      </c>
      <c r="K173" s="1490">
        <v>0</v>
      </c>
      <c r="L173" s="1490">
        <v>0</v>
      </c>
      <c r="M173" s="1106"/>
      <c r="N173" s="1106"/>
      <c r="O173" s="1106"/>
      <c r="P173" s="1106"/>
      <c r="Q173" s="1106"/>
      <c r="R173" s="1106"/>
      <c r="S173" s="1106"/>
      <c r="T173" s="1106"/>
      <c r="U173" s="1106">
        <v>1799947695.79</v>
      </c>
      <c r="V173" s="1106">
        <v>0</v>
      </c>
      <c r="W173" s="1106">
        <v>0</v>
      </c>
      <c r="X173" s="1106">
        <v>0</v>
      </c>
      <c r="Y173" s="1506">
        <f t="shared" si="76"/>
        <v>1799947695.79</v>
      </c>
      <c r="Z173" s="1506">
        <v>0</v>
      </c>
      <c r="AA173" s="1506">
        <v>0</v>
      </c>
      <c r="AB173" s="617">
        <v>0</v>
      </c>
      <c r="AC173" s="606"/>
    </row>
    <row r="174" spans="1:29" ht="15.75" thickTop="1">
      <c r="A174" s="1519"/>
      <c r="B174" s="1519"/>
      <c r="C174" s="1520"/>
      <c r="D174" s="1520"/>
      <c r="E174" s="1521"/>
      <c r="F174" s="1521"/>
      <c r="G174" s="1521"/>
      <c r="H174" s="1522"/>
      <c r="I174" s="1523"/>
      <c r="J174" s="1523"/>
      <c r="K174" s="1523"/>
      <c r="L174" s="1523"/>
      <c r="M174" s="1524"/>
      <c r="N174" s="1524"/>
      <c r="O174" s="1524"/>
      <c r="P174" s="1524"/>
      <c r="Q174" s="1524"/>
      <c r="R174" s="1524"/>
      <c r="S174" s="1524"/>
      <c r="T174" s="1524"/>
      <c r="U174" s="1524"/>
      <c r="V174" s="1524"/>
      <c r="W174" s="1524"/>
      <c r="X174" s="1524"/>
      <c r="Y174" s="1525"/>
      <c r="Z174" s="1525"/>
      <c r="AA174" s="1525"/>
      <c r="AB174" s="1526"/>
      <c r="AC174" s="1527"/>
    </row>
  </sheetData>
  <mergeCells count="13">
    <mergeCell ref="Y2:AB2"/>
    <mergeCell ref="G2:G3"/>
    <mergeCell ref="H2:H3"/>
    <mergeCell ref="I2:L2"/>
    <mergeCell ref="M2:P2"/>
    <mergeCell ref="Q2:T2"/>
    <mergeCell ref="U2:X2"/>
    <mergeCell ref="A2:A3"/>
    <mergeCell ref="B2:B3"/>
    <mergeCell ref="C2:C3"/>
    <mergeCell ref="D2:D3"/>
    <mergeCell ref="E2:E3"/>
    <mergeCell ref="F2:F3"/>
  </mergeCells>
  <printOptions horizontalCentered="1" verticalCentered="1"/>
  <pageMargins left="0.78740157480314965" right="0.78740157480314965" top="0.98425196850393704" bottom="0.98425196850393704" header="0" footer="0"/>
  <pageSetup paperSize="9" scale="86"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C10" sqref="C10"/>
    </sheetView>
  </sheetViews>
  <sheetFormatPr baseColWidth="10" defaultColWidth="11.42578125" defaultRowHeight="15"/>
  <cols>
    <col min="1" max="1" width="50.28515625" style="673" customWidth="1"/>
    <col min="2" max="2" width="68.42578125" style="673" customWidth="1"/>
    <col min="3" max="16384" width="11.42578125" style="673"/>
  </cols>
  <sheetData>
    <row r="1" spans="1:2" ht="15.75" thickBot="1">
      <c r="A1" s="1208"/>
      <c r="B1" s="1208"/>
    </row>
    <row r="2" spans="1:2" ht="15.75" thickBot="1">
      <c r="A2" s="1219" t="s">
        <v>1556</v>
      </c>
      <c r="B2" s="1210"/>
    </row>
    <row r="3" spans="1:2" ht="15.75" thickBot="1">
      <c r="A3" s="1128" t="s">
        <v>1284</v>
      </c>
      <c r="B3" s="1211"/>
    </row>
    <row r="4" spans="1:2" ht="15.75" thickBot="1">
      <c r="A4" s="651" t="s">
        <v>1527</v>
      </c>
      <c r="B4" s="651" t="s">
        <v>1286</v>
      </c>
    </row>
    <row r="5" spans="1:2" ht="26.25" thickBot="1">
      <c r="A5" s="652" t="s">
        <v>1528</v>
      </c>
      <c r="B5" s="653" t="s">
        <v>1529</v>
      </c>
    </row>
    <row r="6" spans="1:2" ht="16.5" thickTop="1" thickBot="1">
      <c r="A6" s="654" t="s">
        <v>1530</v>
      </c>
      <c r="B6" s="653" t="s">
        <v>1557</v>
      </c>
    </row>
    <row r="7" spans="1:2" ht="78" thickTop="1" thickBot="1">
      <c r="A7" s="661" t="s">
        <v>1558</v>
      </c>
      <c r="B7" s="653" t="s">
        <v>1559</v>
      </c>
    </row>
    <row r="8" spans="1:2" ht="90.75" thickTop="1" thickBot="1">
      <c r="A8" s="661" t="s">
        <v>1560</v>
      </c>
      <c r="B8" s="653" t="s">
        <v>1561</v>
      </c>
    </row>
    <row r="9" spans="1:2" ht="90.75" thickTop="1" thickBot="1">
      <c r="A9" s="661" t="s">
        <v>1562</v>
      </c>
      <c r="B9" s="653" t="s">
        <v>1563</v>
      </c>
    </row>
    <row r="10" spans="1:2" ht="90.75" thickTop="1" thickBot="1">
      <c r="A10" s="661" t="s">
        <v>1564</v>
      </c>
      <c r="B10" s="653" t="s">
        <v>1565</v>
      </c>
    </row>
    <row r="11" spans="1:2" ht="27" thickTop="1" thickBot="1">
      <c r="A11" s="661" t="s">
        <v>1566</v>
      </c>
      <c r="B11" s="653" t="s">
        <v>1567</v>
      </c>
    </row>
    <row r="12" spans="1:2" ht="27" thickTop="1" thickBot="1">
      <c r="A12" s="661" t="s">
        <v>1568</v>
      </c>
      <c r="B12" s="653" t="s">
        <v>1555</v>
      </c>
    </row>
    <row r="13" spans="1:2" ht="15.75" thickTop="1"/>
  </sheetData>
  <mergeCells count="3">
    <mergeCell ref="A1:B1"/>
    <mergeCell ref="A2:B2"/>
    <mergeCell ref="A3:B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7</vt:i4>
      </vt:variant>
    </vt:vector>
  </HeadingPairs>
  <TitlesOfParts>
    <vt:vector size="46" baseType="lpstr">
      <vt:lpstr>Datos Generales</vt:lpstr>
      <vt:lpstr>Anexo 1 Matriz Inf Gestión-GD</vt:lpstr>
      <vt:lpstr>Hoja1</vt:lpstr>
      <vt:lpstr>Anexo2 Protocolo Inf Gestión GD</vt:lpstr>
      <vt:lpstr>Anexo 5.1 INGRESOS (2)</vt:lpstr>
      <vt:lpstr>PROTOCOLO INGRESOS (2)</vt:lpstr>
      <vt:lpstr>Anexo 5.2. informe Gastos</vt:lpstr>
      <vt:lpstr>Anexo 5.2.-A Gastos</vt:lpstr>
      <vt:lpstr>Protocolo Gastos</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 1 Matriz Inf Gestión-GD'!Área_de_impresión</vt:lpstr>
      <vt:lpstr>'Anexo2 Protocolo Inf Gestión GD'!Área_de_impresión</vt:lpstr>
      <vt:lpstr>Lista_CAR</vt:lpstr>
      <vt:lpstr>REPORTE</vt:lpstr>
      <vt:lpstr>SI</vt:lpstr>
      <vt:lpstr>Vigencias</vt:lpstr>
    </vt:vector>
  </TitlesOfParts>
  <Manager>nortiz@claro.net.co</Manager>
  <Company>Derechos protegidos de autor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Edwin Giovanny Ortiz R.</dc:creator>
  <cp:keywords>Documento No Oficial</cp:keywords>
  <dc:description>Matriz elaborada por Néstor Ortiz Pérez, Consultor GIZ-MADS en el marco de PROMAC</dc:description>
  <cp:lastModifiedBy>Tesoreria</cp:lastModifiedBy>
  <cp:lastPrinted>2016-11-27T02:57:50Z</cp:lastPrinted>
  <dcterms:created xsi:type="dcterms:W3CDTF">2016-11-26T19:57:08Z</dcterms:created>
  <dcterms:modified xsi:type="dcterms:W3CDTF">2022-02-17T19:59:24Z</dcterms:modified>
  <cp:category>Capacitación</cp:category>
  <cp:contentStatus>Preliminar</cp:contentStatus>
</cp:coreProperties>
</file>